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<sst xmlns="http://schemas.openxmlformats.org/spreadsheetml/2006/main" count="169" uniqueCount="121">
  <si>
    <t>EKONOMSKI KOD</t>
  </si>
  <si>
    <t>RED BR</t>
  </si>
  <si>
    <t xml:space="preserve">BUDŽET </t>
  </si>
  <si>
    <t>REBALANS</t>
  </si>
  <si>
    <t>2001.GODINE</t>
  </si>
  <si>
    <t>BUDŽETA</t>
  </si>
  <si>
    <t>SLUŽBA ZA PRIVREDU I FINANSIJE</t>
  </si>
  <si>
    <t>TEKUĆI IZDACI</t>
  </si>
  <si>
    <t>1.1.</t>
  </si>
  <si>
    <t>PLATE I NAKNADE</t>
  </si>
  <si>
    <t>1.1.1.</t>
  </si>
  <si>
    <t>Bruto plate i naknade</t>
  </si>
  <si>
    <t>1.1.2.</t>
  </si>
  <si>
    <t>Naknade troškova zaposlenih</t>
  </si>
  <si>
    <t>1.1.3.</t>
  </si>
  <si>
    <t>Naknada savjeta načelnika</t>
  </si>
  <si>
    <t>Naknade vijećnicima</t>
  </si>
  <si>
    <t>1.2.</t>
  </si>
  <si>
    <t>DOPRINOS POSLODAVCA</t>
  </si>
  <si>
    <t>1.2.1.</t>
  </si>
  <si>
    <t>Doprinos poslodavca</t>
  </si>
  <si>
    <t>1.3.</t>
  </si>
  <si>
    <t>IZDACI ZA MATERIJAL I USLUGE</t>
  </si>
  <si>
    <t>1.3.1.</t>
  </si>
  <si>
    <t>Putni troškovi</t>
  </si>
  <si>
    <t>1.3.2.</t>
  </si>
  <si>
    <t>Izdaci za energiju</t>
  </si>
  <si>
    <t>1.3.3.</t>
  </si>
  <si>
    <t>Izdaci za komunalne usluge</t>
  </si>
  <si>
    <t>1.3.4.</t>
  </si>
  <si>
    <t>Izdaci za troškove materijala</t>
  </si>
  <si>
    <t>Izdaci za prevoz i gorivo</t>
  </si>
  <si>
    <t>1.3.6.</t>
  </si>
  <si>
    <t>Izdaci za prevoz đaka i studenata</t>
  </si>
  <si>
    <t>1.3.7.</t>
  </si>
  <si>
    <t>1.3.8.</t>
  </si>
  <si>
    <t>Izdaci za tekuće održavanje</t>
  </si>
  <si>
    <t>1.3.9.</t>
  </si>
  <si>
    <t>Ugovorene usluge</t>
  </si>
  <si>
    <t>ZADUŽENJE PO GARANCIJI NA KREDIT</t>
  </si>
  <si>
    <t>TEKUĆI GRANTOVI</t>
  </si>
  <si>
    <t>Grantovi pojedincima</t>
  </si>
  <si>
    <t>Grantovi neprofitnim organiz.</t>
  </si>
  <si>
    <t xml:space="preserve">Subvencija JP i JU </t>
  </si>
  <si>
    <t>KAPITALNI GRANTOVI</t>
  </si>
  <si>
    <t>Kapit.grant drugim nivoima vlade</t>
  </si>
  <si>
    <t>Kapit.grant pojed.i neprof.org.</t>
  </si>
  <si>
    <t>3.2.</t>
  </si>
  <si>
    <t>NABAVKA STALNIH SREDSTAVA</t>
  </si>
  <si>
    <t>3.2.1.</t>
  </si>
  <si>
    <t>Nabavka zemljišta</t>
  </si>
  <si>
    <t>Nabavka opreme</t>
  </si>
  <si>
    <t>Nabavka ostalih stalnih sred.</t>
  </si>
  <si>
    <t>Stalna sred.u obliku prava</t>
  </si>
  <si>
    <t>Rekonstrukcija i inv.održavanje</t>
  </si>
  <si>
    <t>TRANSFER ZA ALTERNATIVNI SMEŠTAJ</t>
  </si>
  <si>
    <t>UKUPNO</t>
  </si>
  <si>
    <t>plan za</t>
  </si>
  <si>
    <t>6 mjeseci</t>
  </si>
  <si>
    <t xml:space="preserve">izvršeno </t>
  </si>
  <si>
    <t>za 6 mj</t>
  </si>
  <si>
    <t>procent</t>
  </si>
  <si>
    <t>izvršenja</t>
  </si>
  <si>
    <t>8 mjeseci</t>
  </si>
  <si>
    <t>izvršeno</t>
  </si>
  <si>
    <t>za 8 mj</t>
  </si>
  <si>
    <t>za 10 mj</t>
  </si>
  <si>
    <t>10 mjeseci</t>
  </si>
  <si>
    <t>3.1.3.</t>
  </si>
  <si>
    <t>Učešće u izgradnji spomen obilježja</t>
  </si>
  <si>
    <t>PRIVREMENO</t>
  </si>
  <si>
    <t>FINANSIRANJE</t>
  </si>
  <si>
    <t>BUDŽET</t>
  </si>
  <si>
    <t>2001.G</t>
  </si>
  <si>
    <t xml:space="preserve"> budžet</t>
  </si>
  <si>
    <t>2.2.</t>
  </si>
  <si>
    <t>IZD.ZA KAM.I TROŠK.SPORA-SUD.IZVR.</t>
  </si>
  <si>
    <t>Komun.usluge-Sudsko izvršenje</t>
  </si>
  <si>
    <t>Tekuće održavanje-Sudska izvršenja</t>
  </si>
  <si>
    <t>Grantovi drugim nivoima vlasti</t>
  </si>
  <si>
    <t>2003.godine</t>
  </si>
  <si>
    <t xml:space="preserve">IZD.ZA KAMATE I OBAV.PO GARAN. ZA KREDIT </t>
  </si>
  <si>
    <t>Izdaci za bankarske usluge i troškove osiguranja</t>
  </si>
  <si>
    <t>2004.godine</t>
  </si>
  <si>
    <t>1.5.</t>
  </si>
  <si>
    <t>2005.godine</t>
  </si>
  <si>
    <t xml:space="preserve">procjena izvršenja </t>
  </si>
  <si>
    <t>za 2004.godinu</t>
  </si>
  <si>
    <t>1.3.5.</t>
  </si>
  <si>
    <t>pod- kateg.</t>
  </si>
  <si>
    <t>gl. grupa</t>
  </si>
  <si>
    <t>pod grupa</t>
  </si>
  <si>
    <t>2.1.</t>
  </si>
  <si>
    <t>2004.GODINE</t>
  </si>
  <si>
    <t>za 2005.godinu</t>
  </si>
  <si>
    <t>2006.godine</t>
  </si>
  <si>
    <t>3.1.</t>
  </si>
  <si>
    <t>3.3.</t>
  </si>
  <si>
    <t>Izdaci za prevoz RVI</t>
  </si>
  <si>
    <t>Obaveze po PDV-u</t>
  </si>
  <si>
    <t>3.4.</t>
  </si>
  <si>
    <t xml:space="preserve"> </t>
  </si>
  <si>
    <t xml:space="preserve">     O P I S       </t>
  </si>
  <si>
    <t>2007.godine</t>
  </si>
  <si>
    <t>Ostali grantovi-povrati i drugo</t>
  </si>
  <si>
    <t xml:space="preserve">Otkup zemljišta </t>
  </si>
  <si>
    <t>NACRT</t>
  </si>
  <si>
    <t>1.4.</t>
  </si>
  <si>
    <t>1.4.1.</t>
  </si>
  <si>
    <t>1.4.2.</t>
  </si>
  <si>
    <t>1.4.3.</t>
  </si>
  <si>
    <t>1.4.4.</t>
  </si>
  <si>
    <t>1.4.5.</t>
  </si>
  <si>
    <t xml:space="preserve">NACRT     </t>
  </si>
  <si>
    <t>2008.godine</t>
  </si>
  <si>
    <t>2009.godine</t>
  </si>
  <si>
    <t xml:space="preserve">Sudska izvršenja,poravnanja i prenesene obaveze </t>
  </si>
  <si>
    <t xml:space="preserve"> TEKUĆA REZERVA </t>
  </si>
  <si>
    <t>procenat</t>
  </si>
  <si>
    <t xml:space="preserve">IZVRŠENO U </t>
  </si>
  <si>
    <t>2009.godini</t>
  </si>
</sst>
</file>

<file path=xl/styles.xml><?xml version="1.0" encoding="utf-8"?>
<styleSheet xmlns="http://schemas.openxmlformats.org/spreadsheetml/2006/main">
  <numFmts count="3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33" borderId="10" xfId="0" applyFont="1" applyFill="1" applyBorder="1" applyAlignment="1">
      <alignment vertical="top" wrapText="1"/>
    </xf>
    <xf numFmtId="0" fontId="24" fillId="33" borderId="11" xfId="0" applyFont="1" applyFill="1" applyBorder="1" applyAlignment="1">
      <alignment/>
    </xf>
    <xf numFmtId="0" fontId="26" fillId="33" borderId="11" xfId="0" applyFont="1" applyFill="1" applyBorder="1" applyAlignment="1">
      <alignment/>
    </xf>
    <xf numFmtId="0" fontId="27" fillId="33" borderId="0" xfId="0" applyFont="1" applyFill="1" applyAlignment="1">
      <alignment/>
    </xf>
    <xf numFmtId="0" fontId="28" fillId="33" borderId="11" xfId="0" applyFont="1" applyFill="1" applyBorder="1" applyAlignment="1">
      <alignment/>
    </xf>
    <xf numFmtId="0" fontId="26" fillId="33" borderId="12" xfId="0" applyFont="1" applyFill="1" applyBorder="1" applyAlignment="1">
      <alignment horizontal="center" vertical="top" wrapText="1"/>
    </xf>
    <xf numFmtId="0" fontId="26" fillId="33" borderId="13" xfId="0" applyFont="1" applyFill="1" applyBorder="1" applyAlignment="1">
      <alignment horizontal="center" vertical="top" wrapText="1"/>
    </xf>
    <xf numFmtId="0" fontId="26" fillId="33" borderId="10" xfId="0" applyFont="1" applyFill="1" applyBorder="1" applyAlignment="1">
      <alignment horizontal="center" vertical="top" wrapText="1"/>
    </xf>
    <xf numFmtId="0" fontId="24" fillId="33" borderId="14" xfId="0" applyFont="1" applyFill="1" applyBorder="1" applyAlignment="1">
      <alignment vertical="top" wrapText="1"/>
    </xf>
    <xf numFmtId="0" fontId="24" fillId="33" borderId="15" xfId="0" applyFont="1" applyFill="1" applyBorder="1" applyAlignment="1">
      <alignment/>
    </xf>
    <xf numFmtId="0" fontId="26" fillId="33" borderId="15" xfId="0" applyFont="1" applyFill="1" applyBorder="1" applyAlignment="1">
      <alignment/>
    </xf>
    <xf numFmtId="0" fontId="28" fillId="33" borderId="15" xfId="0" applyFont="1" applyFill="1" applyBorder="1" applyAlignment="1">
      <alignment/>
    </xf>
    <xf numFmtId="0" fontId="28" fillId="33" borderId="16" xfId="0" applyFont="1" applyFill="1" applyBorder="1" applyAlignment="1">
      <alignment/>
    </xf>
    <xf numFmtId="0" fontId="24" fillId="0" borderId="17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18" xfId="0" applyFont="1" applyBorder="1" applyAlignment="1">
      <alignment horizontal="right" vertical="top" wrapText="1"/>
    </xf>
    <xf numFmtId="0" fontId="29" fillId="0" borderId="18" xfId="0" applyFont="1" applyBorder="1" applyAlignment="1">
      <alignment vertical="top" wrapText="1"/>
    </xf>
    <xf numFmtId="0" fontId="24" fillId="0" borderId="10" xfId="0" applyFont="1" applyBorder="1" applyAlignment="1">
      <alignment horizontal="right" vertical="top" wrapText="1"/>
    </xf>
    <xf numFmtId="0" fontId="24" fillId="0" borderId="11" xfId="0" applyFont="1" applyBorder="1" applyAlignment="1">
      <alignment/>
    </xf>
    <xf numFmtId="0" fontId="26" fillId="0" borderId="11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6" xfId="0" applyFont="1" applyBorder="1" applyAlignment="1">
      <alignment/>
    </xf>
    <xf numFmtId="0" fontId="26" fillId="33" borderId="19" xfId="0" applyFont="1" applyFill="1" applyBorder="1" applyAlignment="1">
      <alignment horizontal="center" vertical="top" wrapText="1"/>
    </xf>
    <xf numFmtId="0" fontId="26" fillId="33" borderId="20" xfId="0" applyFont="1" applyFill="1" applyBorder="1" applyAlignment="1">
      <alignment horizontal="center" vertical="top" wrapText="1"/>
    </xf>
    <xf numFmtId="0" fontId="24" fillId="33" borderId="19" xfId="0" applyFont="1" applyFill="1" applyBorder="1" applyAlignment="1">
      <alignment horizontal="right" vertical="top" wrapText="1"/>
    </xf>
    <xf numFmtId="0" fontId="29" fillId="33" borderId="21" xfId="0" applyFont="1" applyFill="1" applyBorder="1" applyAlignment="1">
      <alignment vertical="top" wrapText="1"/>
    </xf>
    <xf numFmtId="0" fontId="27" fillId="33" borderId="0" xfId="0" applyFont="1" applyFill="1" applyBorder="1" applyAlignment="1">
      <alignment/>
    </xf>
    <xf numFmtId="0" fontId="28" fillId="0" borderId="22" xfId="0" applyFont="1" applyBorder="1" applyAlignment="1">
      <alignment/>
    </xf>
    <xf numFmtId="0" fontId="29" fillId="0" borderId="22" xfId="0" applyFont="1" applyBorder="1" applyAlignment="1">
      <alignment/>
    </xf>
    <xf numFmtId="0" fontId="26" fillId="0" borderId="22" xfId="0" applyFont="1" applyBorder="1" applyAlignment="1">
      <alignment/>
    </xf>
    <xf numFmtId="0" fontId="24" fillId="0" borderId="22" xfId="0" applyFont="1" applyBorder="1" applyAlignment="1">
      <alignment/>
    </xf>
    <xf numFmtId="0" fontId="28" fillId="0" borderId="15" xfId="0" applyFont="1" applyBorder="1" applyAlignment="1">
      <alignment/>
    </xf>
    <xf numFmtId="0" fontId="27" fillId="0" borderId="22" xfId="0" applyFont="1" applyBorder="1" applyAlignment="1">
      <alignment/>
    </xf>
    <xf numFmtId="0" fontId="25" fillId="0" borderId="22" xfId="0" applyFont="1" applyBorder="1" applyAlignment="1">
      <alignment/>
    </xf>
    <xf numFmtId="14" fontId="27" fillId="0" borderId="22" xfId="0" applyNumberFormat="1" applyFont="1" applyBorder="1" applyAlignment="1">
      <alignment/>
    </xf>
    <xf numFmtId="0" fontId="27" fillId="0" borderId="23" xfId="0" applyFont="1" applyBorder="1" applyAlignment="1">
      <alignment/>
    </xf>
    <xf numFmtId="0" fontId="25" fillId="0" borderId="23" xfId="0" applyFont="1" applyBorder="1" applyAlignment="1">
      <alignment/>
    </xf>
    <xf numFmtId="0" fontId="24" fillId="0" borderId="23" xfId="0" applyFont="1" applyBorder="1" applyAlignment="1">
      <alignment/>
    </xf>
    <xf numFmtId="0" fontId="26" fillId="0" borderId="23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23" xfId="0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7" fillId="0" borderId="21" xfId="0" applyFont="1" applyBorder="1" applyAlignment="1">
      <alignment/>
    </xf>
    <xf numFmtId="0" fontId="25" fillId="0" borderId="21" xfId="0" applyFont="1" applyBorder="1" applyAlignment="1">
      <alignment/>
    </xf>
    <xf numFmtId="0" fontId="24" fillId="0" borderId="21" xfId="0" applyFont="1" applyBorder="1" applyAlignment="1">
      <alignment/>
    </xf>
    <xf numFmtId="0" fontId="26" fillId="0" borderId="21" xfId="0" applyFont="1" applyBorder="1" applyAlignment="1">
      <alignment/>
    </xf>
    <xf numFmtId="0" fontId="28" fillId="0" borderId="21" xfId="0" applyFont="1" applyBorder="1" applyAlignment="1">
      <alignment/>
    </xf>
    <xf numFmtId="0" fontId="29" fillId="0" borderId="0" xfId="0" applyFont="1" applyAlignment="1">
      <alignment horizontal="center"/>
    </xf>
    <xf numFmtId="2" fontId="28" fillId="0" borderId="15" xfId="0" applyNumberFormat="1" applyFont="1" applyBorder="1" applyAlignment="1">
      <alignment/>
    </xf>
    <xf numFmtId="2" fontId="27" fillId="0" borderId="22" xfId="0" applyNumberFormat="1" applyFont="1" applyBorder="1" applyAlignment="1">
      <alignment/>
    </xf>
    <xf numFmtId="2" fontId="28" fillId="0" borderId="22" xfId="0" applyNumberFormat="1" applyFont="1" applyBorder="1" applyAlignment="1">
      <alignment/>
    </xf>
    <xf numFmtId="0" fontId="26" fillId="33" borderId="24" xfId="0" applyFont="1" applyFill="1" applyBorder="1" applyAlignment="1">
      <alignment horizontal="center" vertical="top" wrapText="1"/>
    </xf>
    <xf numFmtId="0" fontId="26" fillId="33" borderId="25" xfId="0" applyFont="1" applyFill="1" applyBorder="1" applyAlignment="1">
      <alignment horizontal="center" vertical="top" wrapText="1"/>
    </xf>
    <xf numFmtId="0" fontId="26" fillId="33" borderId="26" xfId="0" applyFont="1" applyFill="1" applyBorder="1" applyAlignment="1">
      <alignment horizontal="center" vertical="top" wrapText="1"/>
    </xf>
    <xf numFmtId="0" fontId="26" fillId="33" borderId="13" xfId="0" applyFont="1" applyFill="1" applyBorder="1" applyAlignment="1">
      <alignment horizontal="right" vertical="top" wrapText="1"/>
    </xf>
    <xf numFmtId="0" fontId="26" fillId="33" borderId="27" xfId="0" applyFont="1" applyFill="1" applyBorder="1" applyAlignment="1">
      <alignment horizontal="right" vertical="top" wrapText="1"/>
    </xf>
    <xf numFmtId="0" fontId="30" fillId="33" borderId="28" xfId="0" applyFont="1" applyFill="1" applyBorder="1" applyAlignment="1">
      <alignment horizontal="center" vertical="top" wrapText="1"/>
    </xf>
    <xf numFmtId="0" fontId="30" fillId="33" borderId="29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3"/>
  <sheetViews>
    <sheetView tabSelected="1" zoomScalePageLayoutView="0" workbookViewId="0" topLeftCell="B19">
      <selection activeCell="AL74" sqref="AL74"/>
    </sheetView>
  </sheetViews>
  <sheetFormatPr defaultColWidth="9.140625" defaultRowHeight="12.75"/>
  <cols>
    <col min="1" max="1" width="7.00390625" style="1" hidden="1" customWidth="1"/>
    <col min="2" max="2" width="8.00390625" style="1" customWidth="1"/>
    <col min="3" max="3" width="8.8515625" style="1" customWidth="1"/>
    <col min="4" max="4" width="6.421875" style="1" customWidth="1"/>
    <col min="5" max="5" width="59.140625" style="5" customWidth="1"/>
    <col min="6" max="6" width="10.7109375" style="1" hidden="1" customWidth="1"/>
    <col min="7" max="7" width="8.57421875" style="1" hidden="1" customWidth="1"/>
    <col min="8" max="8" width="9.421875" style="1" hidden="1" customWidth="1"/>
    <col min="9" max="11" width="8.57421875" style="1" hidden="1" customWidth="1"/>
    <col min="12" max="12" width="9.421875" style="1" hidden="1" customWidth="1"/>
    <col min="13" max="16" width="8.57421875" style="1" hidden="1" customWidth="1"/>
    <col min="17" max="17" width="12.28125" style="2" hidden="1" customWidth="1"/>
    <col min="18" max="19" width="10.7109375" style="1" hidden="1" customWidth="1"/>
    <col min="20" max="20" width="0" style="0" hidden="1" customWidth="1"/>
    <col min="21" max="21" width="8.57421875" style="1" hidden="1" customWidth="1"/>
    <col min="22" max="24" width="10.7109375" style="2" hidden="1" customWidth="1"/>
    <col min="25" max="25" width="13.00390625" style="2" hidden="1" customWidth="1"/>
    <col min="26" max="26" width="12.28125" style="2" hidden="1" customWidth="1"/>
    <col min="27" max="28" width="15.28125" style="2" hidden="1" customWidth="1"/>
    <col min="29" max="29" width="14.7109375" style="2" hidden="1" customWidth="1"/>
    <col min="30" max="30" width="16.00390625" style="2" hidden="1" customWidth="1"/>
    <col min="31" max="36" width="12.28125" style="3" hidden="1" customWidth="1"/>
    <col min="37" max="39" width="12.28125" style="3" customWidth="1"/>
  </cols>
  <sheetData>
    <row r="1" ht="15" hidden="1">
      <c r="AC1" s="2" t="s">
        <v>101</v>
      </c>
    </row>
    <row r="2" ht="15" hidden="1"/>
    <row r="3" ht="15" hidden="1"/>
    <row r="4" spans="1:39" ht="15.75">
      <c r="A4" s="8"/>
      <c r="B4" s="8"/>
      <c r="C4" s="8"/>
      <c r="D4" s="8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10"/>
      <c r="R4" s="8"/>
      <c r="S4" s="8"/>
      <c r="T4" s="11"/>
      <c r="U4" s="8"/>
      <c r="V4" s="10"/>
      <c r="W4" s="10"/>
      <c r="X4" s="10"/>
      <c r="Y4" s="10"/>
      <c r="Z4" s="10"/>
      <c r="AA4" s="10"/>
      <c r="AB4" s="10"/>
      <c r="AC4" s="10"/>
      <c r="AD4" s="10"/>
      <c r="AE4" s="12"/>
      <c r="AF4" s="12"/>
      <c r="AG4" s="12"/>
      <c r="AH4" s="12"/>
      <c r="AI4" s="12"/>
      <c r="AJ4" s="12"/>
      <c r="AK4" s="12"/>
      <c r="AL4" s="12"/>
      <c r="AM4" s="12"/>
    </row>
    <row r="5" spans="1:39" ht="15.75">
      <c r="A5" s="8"/>
      <c r="B5" s="8"/>
      <c r="C5" s="8"/>
      <c r="D5" s="8"/>
      <c r="E5" s="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0"/>
      <c r="R5" s="8"/>
      <c r="S5" s="8"/>
      <c r="T5" s="11"/>
      <c r="U5" s="8"/>
      <c r="V5" s="10"/>
      <c r="W5" s="10"/>
      <c r="X5" s="10"/>
      <c r="Y5" s="10"/>
      <c r="Z5" s="10"/>
      <c r="AA5" s="10"/>
      <c r="AB5" s="10"/>
      <c r="AC5" s="10"/>
      <c r="AD5" s="10"/>
      <c r="AE5" s="12"/>
      <c r="AF5" s="12"/>
      <c r="AG5" s="12"/>
      <c r="AH5" s="12"/>
      <c r="AI5" s="12"/>
      <c r="AJ5" s="12"/>
      <c r="AK5" s="12"/>
      <c r="AL5" s="12"/>
      <c r="AM5" s="12"/>
    </row>
    <row r="6" spans="1:39" ht="16.5" thickBot="1">
      <c r="A6" s="8"/>
      <c r="B6" s="8"/>
      <c r="C6" s="8"/>
      <c r="D6" s="8"/>
      <c r="E6" s="9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0"/>
      <c r="R6" s="8"/>
      <c r="S6" s="8"/>
      <c r="T6" s="11"/>
      <c r="U6" s="8"/>
      <c r="V6" s="10"/>
      <c r="W6" s="10"/>
      <c r="X6" s="10"/>
      <c r="Y6" s="10"/>
      <c r="Z6" s="10"/>
      <c r="AA6" s="10"/>
      <c r="AB6" s="10"/>
      <c r="AC6" s="10"/>
      <c r="AD6" s="10"/>
      <c r="AE6" s="12"/>
      <c r="AF6" s="12"/>
      <c r="AG6" s="12"/>
      <c r="AH6" s="12"/>
      <c r="AI6" s="12"/>
      <c r="AJ6" s="12"/>
      <c r="AK6" s="12"/>
      <c r="AL6" s="12"/>
      <c r="AM6" s="12"/>
    </row>
    <row r="7" spans="1:39" s="6" customFormat="1" ht="13.5" thickBot="1">
      <c r="A7" s="68" t="s">
        <v>0</v>
      </c>
      <c r="B7" s="69"/>
      <c r="C7" s="70"/>
      <c r="D7" s="71" t="s">
        <v>1</v>
      </c>
      <c r="E7" s="73" t="s">
        <v>102</v>
      </c>
      <c r="F7" s="13" t="s">
        <v>2</v>
      </c>
      <c r="G7" s="14" t="s">
        <v>57</v>
      </c>
      <c r="H7" s="14" t="s">
        <v>59</v>
      </c>
      <c r="I7" s="14" t="s">
        <v>61</v>
      </c>
      <c r="J7" s="14" t="s">
        <v>72</v>
      </c>
      <c r="K7" s="14" t="s">
        <v>57</v>
      </c>
      <c r="L7" s="14" t="s">
        <v>59</v>
      </c>
      <c r="M7" s="14" t="s">
        <v>61</v>
      </c>
      <c r="N7" s="14" t="s">
        <v>57</v>
      </c>
      <c r="O7" s="14" t="s">
        <v>64</v>
      </c>
      <c r="P7" s="14" t="s">
        <v>61</v>
      </c>
      <c r="Q7" s="15" t="s">
        <v>74</v>
      </c>
      <c r="R7" s="14" t="s">
        <v>70</v>
      </c>
      <c r="S7" s="14" t="s">
        <v>70</v>
      </c>
      <c r="T7" s="16"/>
      <c r="U7" s="14" t="s">
        <v>3</v>
      </c>
      <c r="V7" s="15"/>
      <c r="W7" s="15"/>
      <c r="X7" s="15"/>
      <c r="Y7" s="15"/>
      <c r="Z7" s="15" t="s">
        <v>74</v>
      </c>
      <c r="AA7" s="15" t="s">
        <v>72</v>
      </c>
      <c r="AB7" s="15" t="s">
        <v>86</v>
      </c>
      <c r="AC7" s="15" t="s">
        <v>74</v>
      </c>
      <c r="AD7" s="15" t="s">
        <v>86</v>
      </c>
      <c r="AE7" s="17" t="s">
        <v>72</v>
      </c>
      <c r="AF7" s="17" t="s">
        <v>106</v>
      </c>
      <c r="AG7" s="17" t="s">
        <v>72</v>
      </c>
      <c r="AH7" s="17" t="s">
        <v>113</v>
      </c>
      <c r="AI7" s="17"/>
      <c r="AJ7" s="17"/>
      <c r="AK7" s="17"/>
      <c r="AL7" s="17"/>
      <c r="AM7" s="17"/>
    </row>
    <row r="8" spans="1:39" s="6" customFormat="1" ht="23.25" thickBot="1">
      <c r="A8" s="18" t="s">
        <v>89</v>
      </c>
      <c r="B8" s="19" t="s">
        <v>90</v>
      </c>
      <c r="C8" s="20" t="s">
        <v>91</v>
      </c>
      <c r="D8" s="72"/>
      <c r="E8" s="74"/>
      <c r="F8" s="21" t="s">
        <v>4</v>
      </c>
      <c r="G8" s="22" t="s">
        <v>58</v>
      </c>
      <c r="H8" s="22" t="s">
        <v>60</v>
      </c>
      <c r="I8" s="22" t="s">
        <v>62</v>
      </c>
      <c r="J8" s="22" t="s">
        <v>73</v>
      </c>
      <c r="K8" s="22" t="s">
        <v>67</v>
      </c>
      <c r="L8" s="22" t="s">
        <v>66</v>
      </c>
      <c r="M8" s="22" t="s">
        <v>62</v>
      </c>
      <c r="N8" s="22" t="s">
        <v>63</v>
      </c>
      <c r="O8" s="22" t="s">
        <v>65</v>
      </c>
      <c r="P8" s="22" t="s">
        <v>62</v>
      </c>
      <c r="Q8" s="23" t="s">
        <v>80</v>
      </c>
      <c r="R8" s="22" t="s">
        <v>71</v>
      </c>
      <c r="S8" s="22" t="s">
        <v>71</v>
      </c>
      <c r="T8" s="16"/>
      <c r="U8" s="22" t="s">
        <v>5</v>
      </c>
      <c r="V8" s="23"/>
      <c r="W8" s="23"/>
      <c r="X8" s="23"/>
      <c r="Y8" s="23"/>
      <c r="Z8" s="23" t="s">
        <v>83</v>
      </c>
      <c r="AA8" s="23" t="s">
        <v>93</v>
      </c>
      <c r="AB8" s="23" t="s">
        <v>87</v>
      </c>
      <c r="AC8" s="23" t="s">
        <v>85</v>
      </c>
      <c r="AD8" s="23" t="s">
        <v>94</v>
      </c>
      <c r="AE8" s="24" t="s">
        <v>95</v>
      </c>
      <c r="AF8" s="24" t="s">
        <v>103</v>
      </c>
      <c r="AG8" s="25" t="s">
        <v>103</v>
      </c>
      <c r="AH8" s="25" t="s">
        <v>5</v>
      </c>
      <c r="AI8" s="25"/>
      <c r="AJ8" s="25"/>
      <c r="AK8" s="25" t="s">
        <v>72</v>
      </c>
      <c r="AL8" s="25" t="s">
        <v>119</v>
      </c>
      <c r="AM8" s="25" t="s">
        <v>118</v>
      </c>
    </row>
    <row r="9" spans="1:39" ht="16.5" hidden="1" thickBot="1">
      <c r="A9" s="26"/>
      <c r="B9" s="27"/>
      <c r="C9" s="27"/>
      <c r="D9" s="28"/>
      <c r="E9" s="29" t="s">
        <v>6</v>
      </c>
      <c r="F9" s="30"/>
      <c r="G9" s="31"/>
      <c r="H9" s="31"/>
      <c r="I9" s="31"/>
      <c r="J9" s="31"/>
      <c r="K9" s="31"/>
      <c r="L9" s="31"/>
      <c r="M9" s="31"/>
      <c r="N9" s="31"/>
      <c r="O9" s="31"/>
      <c r="P9" s="31"/>
      <c r="Q9" s="32"/>
      <c r="R9" s="31"/>
      <c r="S9" s="31"/>
      <c r="T9" s="11"/>
      <c r="U9" s="31"/>
      <c r="V9" s="32"/>
      <c r="W9" s="32"/>
      <c r="X9" s="32"/>
      <c r="Y9" s="32"/>
      <c r="Z9" s="32"/>
      <c r="AA9" s="32"/>
      <c r="AB9" s="32"/>
      <c r="AC9" s="32"/>
      <c r="AD9" s="32"/>
      <c r="AE9" s="33"/>
      <c r="AF9" s="33"/>
      <c r="AG9" s="34"/>
      <c r="AH9" s="34"/>
      <c r="AI9" s="34"/>
      <c r="AJ9" s="34"/>
      <c r="AK9" s="34"/>
      <c r="AL9" s="34"/>
      <c r="AM9" s="34"/>
    </row>
    <row r="10" spans="1:39" s="6" customFormat="1" ht="23.25" thickBot="1">
      <c r="A10" s="18" t="s">
        <v>89</v>
      </c>
      <c r="B10" s="35"/>
      <c r="C10" s="36"/>
      <c r="D10" s="37"/>
      <c r="E10" s="38"/>
      <c r="F10" s="21" t="s">
        <v>4</v>
      </c>
      <c r="G10" s="22" t="s">
        <v>58</v>
      </c>
      <c r="H10" s="22" t="s">
        <v>60</v>
      </c>
      <c r="I10" s="22" t="s">
        <v>62</v>
      </c>
      <c r="J10" s="22" t="s">
        <v>73</v>
      </c>
      <c r="K10" s="22" t="s">
        <v>67</v>
      </c>
      <c r="L10" s="22" t="s">
        <v>66</v>
      </c>
      <c r="M10" s="22" t="s">
        <v>62</v>
      </c>
      <c r="N10" s="22" t="s">
        <v>63</v>
      </c>
      <c r="O10" s="22" t="s">
        <v>65</v>
      </c>
      <c r="P10" s="22" t="s">
        <v>62</v>
      </c>
      <c r="Q10" s="23" t="s">
        <v>80</v>
      </c>
      <c r="R10" s="22" t="s">
        <v>71</v>
      </c>
      <c r="S10" s="22" t="s">
        <v>71</v>
      </c>
      <c r="T10" s="39"/>
      <c r="U10" s="22" t="s">
        <v>5</v>
      </c>
      <c r="V10" s="23"/>
      <c r="W10" s="23"/>
      <c r="X10" s="23"/>
      <c r="Y10" s="23"/>
      <c r="Z10" s="23" t="s">
        <v>83</v>
      </c>
      <c r="AA10" s="23" t="s">
        <v>93</v>
      </c>
      <c r="AB10" s="23" t="s">
        <v>87</v>
      </c>
      <c r="AC10" s="23" t="s">
        <v>85</v>
      </c>
      <c r="AD10" s="23" t="s">
        <v>94</v>
      </c>
      <c r="AE10" s="24" t="s">
        <v>95</v>
      </c>
      <c r="AF10" s="24" t="s">
        <v>103</v>
      </c>
      <c r="AG10" s="24"/>
      <c r="AH10" s="24" t="s">
        <v>114</v>
      </c>
      <c r="AI10" s="24"/>
      <c r="AJ10" s="24"/>
      <c r="AK10" s="24" t="s">
        <v>115</v>
      </c>
      <c r="AL10" s="24" t="s">
        <v>120</v>
      </c>
      <c r="AM10" s="24" t="s">
        <v>62</v>
      </c>
    </row>
    <row r="11" spans="1:39" ht="16.5" thickBot="1">
      <c r="A11" s="40"/>
      <c r="B11" s="40"/>
      <c r="C11" s="40"/>
      <c r="D11" s="40">
        <v>1</v>
      </c>
      <c r="E11" s="41" t="s">
        <v>7</v>
      </c>
      <c r="F11" s="42">
        <f>SUM(F12+F17+F19+F32+F34)</f>
        <v>3264400</v>
      </c>
      <c r="G11" s="42">
        <f aca="true" t="shared" si="0" ref="G11:G31">SUM(F11/12)*6</f>
        <v>1632200</v>
      </c>
      <c r="H11" s="42">
        <f>SUM(H12+H17+H19+H32+H34)</f>
        <v>1630710</v>
      </c>
      <c r="I11" s="42">
        <f aca="true" t="shared" si="1" ref="I11:I31">SUM(H11/(G11/100))</f>
        <v>99.90871216762652</v>
      </c>
      <c r="J11" s="42">
        <f>SUM(J12+J17+J19+J32+J34)</f>
        <v>4417100</v>
      </c>
      <c r="K11" s="42">
        <f aca="true" t="shared" si="2" ref="K11:K31">SUM(J11/12)*10</f>
        <v>3680916.666666667</v>
      </c>
      <c r="L11" s="42">
        <f>SUM(L12+L17+L19+L32+L34)</f>
        <v>2767396.08</v>
      </c>
      <c r="M11" s="42">
        <f aca="true" t="shared" si="3" ref="M11:M31">SUM(L11/(K11/100))</f>
        <v>75.18225297140657</v>
      </c>
      <c r="N11" s="42">
        <f aca="true" t="shared" si="4" ref="N11:N31">SUM(J11/12)*8</f>
        <v>2944733.3333333335</v>
      </c>
      <c r="O11" s="42">
        <f>SUM(O12+O17+O19+O32+O34)</f>
        <v>4417100</v>
      </c>
      <c r="P11" s="42">
        <f aca="true" t="shared" si="5" ref="P11:P31">SUM(O11/(N11/100))</f>
        <v>150</v>
      </c>
      <c r="Q11" s="42">
        <f>SUM(Q12+Q17+Q19+Q32+Q34)</f>
        <v>3433260</v>
      </c>
      <c r="R11" s="43">
        <f aca="true" t="shared" si="6" ref="R11:R33">SUM(Q11/4)</f>
        <v>858315</v>
      </c>
      <c r="S11" s="42">
        <f aca="true" t="shared" si="7" ref="S11:S33">SUM(Q11/4)</f>
        <v>858315</v>
      </c>
      <c r="T11" s="11"/>
      <c r="U11" s="42">
        <f aca="true" t="shared" si="8" ref="U11:U31">SUM(J11/4)</f>
        <v>1104275</v>
      </c>
      <c r="V11" s="42"/>
      <c r="W11" s="42"/>
      <c r="X11" s="42"/>
      <c r="Y11" s="42"/>
      <c r="Z11" s="42">
        <f>SUM(Z12+Z17+Z19+Z32+Z33+Z34)</f>
        <v>3406000</v>
      </c>
      <c r="AA11" s="42">
        <f>SUM(AA12+AA17+AA19+AA32+AA33+AA34)</f>
        <v>3406000</v>
      </c>
      <c r="AB11" s="42">
        <f>SUM(AB12+AB17+AB19+AB32+AB33+AB34)</f>
        <v>2951600</v>
      </c>
      <c r="AC11" s="42">
        <f>SUM(AC12+AC17+AC19+AC32+AC33+AC34)</f>
        <v>3540300</v>
      </c>
      <c r="AD11" s="42">
        <f>SUM(AD12+AD17+AD19+AD32+AD33+AD34)</f>
        <v>3332100</v>
      </c>
      <c r="AE11" s="40">
        <f>SUM(AE12+AE17+AE19+AE32+AE34)</f>
        <v>4108500</v>
      </c>
      <c r="AF11" s="40">
        <f>SUM(AF12+AF17+AF19+AF32+AF34)</f>
        <v>4628500</v>
      </c>
      <c r="AG11" s="40">
        <f>SUM(AG12+AG17+AG19+AG32+AG34)</f>
        <v>4963700</v>
      </c>
      <c r="AH11" s="44">
        <f>SUM(AH12+AH17+AH19+AH32+AH34)</f>
        <v>5520500</v>
      </c>
      <c r="AI11" s="44"/>
      <c r="AJ11" s="44"/>
      <c r="AK11" s="44">
        <f>SUM(AK12+AK17+AK19+AK32+AK34)</f>
        <v>6361700</v>
      </c>
      <c r="AL11" s="65">
        <f>SUM(AL12+AL17+AL19+AL32+AL34)</f>
        <v>5541597.52</v>
      </c>
      <c r="AM11" s="65">
        <f>SUM(AL11/(AK11/100))</f>
        <v>87.10875269189053</v>
      </c>
    </row>
    <row r="12" spans="1:39" ht="16.5" thickBot="1">
      <c r="A12" s="45"/>
      <c r="B12" s="45">
        <v>611000</v>
      </c>
      <c r="C12" s="45"/>
      <c r="D12" s="45" t="s">
        <v>8</v>
      </c>
      <c r="E12" s="46" t="s">
        <v>9</v>
      </c>
      <c r="F12" s="43">
        <f>SUM(F13+F14+F15+F16)</f>
        <v>1446000</v>
      </c>
      <c r="G12" s="43">
        <f t="shared" si="0"/>
        <v>723000</v>
      </c>
      <c r="H12" s="43">
        <f>SUM(H13+H14+H15+H16)</f>
        <v>640871.4</v>
      </c>
      <c r="I12" s="43">
        <f t="shared" si="1"/>
        <v>88.64058091286307</v>
      </c>
      <c r="J12" s="43">
        <f>SUM(J13+J14+J15+J16)</f>
        <v>1436000</v>
      </c>
      <c r="K12" s="43">
        <f t="shared" si="2"/>
        <v>1196666.6666666667</v>
      </c>
      <c r="L12" s="43">
        <f>SUM(L13+L14+L15+L16)</f>
        <v>997145.52</v>
      </c>
      <c r="M12" s="43">
        <f t="shared" si="3"/>
        <v>83.32692367688021</v>
      </c>
      <c r="N12" s="43">
        <f t="shared" si="4"/>
        <v>957333.3333333334</v>
      </c>
      <c r="O12" s="43">
        <f>SUM(O13+O14+O15+O16)</f>
        <v>1436000</v>
      </c>
      <c r="P12" s="43">
        <f t="shared" si="5"/>
        <v>150</v>
      </c>
      <c r="Q12" s="42">
        <f>SUM(Q13+Q14+Q15+Q16)</f>
        <v>1548000</v>
      </c>
      <c r="R12" s="43">
        <f t="shared" si="6"/>
        <v>387000</v>
      </c>
      <c r="S12" s="42">
        <f t="shared" si="7"/>
        <v>387000</v>
      </c>
      <c r="T12" s="11"/>
      <c r="U12" s="42">
        <f t="shared" si="8"/>
        <v>359000</v>
      </c>
      <c r="V12" s="42"/>
      <c r="W12" s="42"/>
      <c r="X12" s="42"/>
      <c r="Y12" s="42"/>
      <c r="Z12" s="42">
        <f aca="true" t="shared" si="9" ref="Z12:AE12">SUM(Z13+Z14+Z15+Z16)</f>
        <v>1554000</v>
      </c>
      <c r="AA12" s="42">
        <f t="shared" si="9"/>
        <v>1554000</v>
      </c>
      <c r="AB12" s="42">
        <f t="shared" si="9"/>
        <v>1405500</v>
      </c>
      <c r="AC12" s="42">
        <f t="shared" si="9"/>
        <v>1751000</v>
      </c>
      <c r="AD12" s="42">
        <f t="shared" si="9"/>
        <v>1749000</v>
      </c>
      <c r="AE12" s="40">
        <f t="shared" si="9"/>
        <v>1794000</v>
      </c>
      <c r="AF12" s="40">
        <f>SUM(AF13+AF14+AF15+AF16)</f>
        <v>2070000</v>
      </c>
      <c r="AG12" s="40">
        <f>SUM(AG13+AG14+AG15+AG16)</f>
        <v>2070000</v>
      </c>
      <c r="AH12" s="40">
        <f>SUM(AH13+AH14+AH15+AH16)</f>
        <v>2070000</v>
      </c>
      <c r="AI12" s="40"/>
      <c r="AJ12" s="45"/>
      <c r="AK12" s="45">
        <f>SUM(AK13+AK14+AK15+AK16)</f>
        <v>2225800</v>
      </c>
      <c r="AL12" s="66">
        <f>SUM(AL13+AL14+AL15+AL16)</f>
        <v>2079215.1099999999</v>
      </c>
      <c r="AM12" s="65">
        <f>SUM(AL12/(AK12/100))</f>
        <v>93.41428295444334</v>
      </c>
    </row>
    <row r="13" spans="1:39" s="4" customFormat="1" ht="16.5" thickBot="1">
      <c r="A13" s="45"/>
      <c r="B13" s="45"/>
      <c r="C13" s="45">
        <v>611100</v>
      </c>
      <c r="D13" s="45" t="s">
        <v>10</v>
      </c>
      <c r="E13" s="46" t="s">
        <v>11</v>
      </c>
      <c r="F13" s="43">
        <v>1077000</v>
      </c>
      <c r="G13" s="43">
        <f t="shared" si="0"/>
        <v>538500</v>
      </c>
      <c r="H13" s="43">
        <v>507710.06</v>
      </c>
      <c r="I13" s="43">
        <f t="shared" si="1"/>
        <v>94.28227669452183</v>
      </c>
      <c r="J13" s="43">
        <v>1071000</v>
      </c>
      <c r="K13" s="43">
        <f t="shared" si="2"/>
        <v>892500</v>
      </c>
      <c r="L13" s="43">
        <v>776121.68</v>
      </c>
      <c r="M13" s="43">
        <f t="shared" si="3"/>
        <v>86.96041232492998</v>
      </c>
      <c r="N13" s="43">
        <f t="shared" si="4"/>
        <v>714000</v>
      </c>
      <c r="O13" s="43">
        <v>1071000</v>
      </c>
      <c r="P13" s="43">
        <f t="shared" si="5"/>
        <v>150</v>
      </c>
      <c r="Q13" s="43">
        <v>1110000</v>
      </c>
      <c r="R13" s="43">
        <f t="shared" si="6"/>
        <v>277500</v>
      </c>
      <c r="S13" s="43">
        <f t="shared" si="7"/>
        <v>277500</v>
      </c>
      <c r="T13" s="11"/>
      <c r="U13" s="43">
        <f t="shared" si="8"/>
        <v>267750</v>
      </c>
      <c r="V13" s="43"/>
      <c r="W13" s="43"/>
      <c r="X13" s="43"/>
      <c r="Y13" s="43"/>
      <c r="Z13" s="43">
        <v>1110000</v>
      </c>
      <c r="AA13" s="43">
        <v>1110000</v>
      </c>
      <c r="AB13" s="43">
        <v>1033000</v>
      </c>
      <c r="AC13" s="43">
        <v>1312000</v>
      </c>
      <c r="AD13" s="43">
        <v>1312000</v>
      </c>
      <c r="AE13" s="45">
        <v>1343000</v>
      </c>
      <c r="AF13" s="45">
        <v>1580000</v>
      </c>
      <c r="AG13" s="45">
        <v>1580000</v>
      </c>
      <c r="AH13" s="45">
        <v>1580000</v>
      </c>
      <c r="AI13" s="45"/>
      <c r="AJ13" s="45"/>
      <c r="AK13" s="45">
        <v>1695100</v>
      </c>
      <c r="AL13" s="66">
        <v>1578826.17</v>
      </c>
      <c r="AM13" s="65">
        <f>SUM(AL13/(AK13/100))</f>
        <v>93.1405917055041</v>
      </c>
    </row>
    <row r="14" spans="1:39" s="4" customFormat="1" ht="16.5" thickBot="1">
      <c r="A14" s="45"/>
      <c r="B14" s="45"/>
      <c r="C14" s="45">
        <v>611200</v>
      </c>
      <c r="D14" s="45" t="s">
        <v>12</v>
      </c>
      <c r="E14" s="46" t="s">
        <v>13</v>
      </c>
      <c r="F14" s="43">
        <v>309000</v>
      </c>
      <c r="G14" s="43">
        <f t="shared" si="0"/>
        <v>154500</v>
      </c>
      <c r="H14" s="43">
        <v>102887.84</v>
      </c>
      <c r="I14" s="43">
        <f t="shared" si="1"/>
        <v>66.594071197411</v>
      </c>
      <c r="J14" s="43">
        <v>295000</v>
      </c>
      <c r="K14" s="43">
        <f t="shared" si="2"/>
        <v>245833.3333333333</v>
      </c>
      <c r="L14" s="43">
        <v>176992.84</v>
      </c>
      <c r="M14" s="43">
        <f t="shared" si="3"/>
        <v>71.99708745762713</v>
      </c>
      <c r="N14" s="43">
        <f t="shared" si="4"/>
        <v>196666.66666666666</v>
      </c>
      <c r="O14" s="43">
        <v>295000</v>
      </c>
      <c r="P14" s="43">
        <f t="shared" si="5"/>
        <v>150</v>
      </c>
      <c r="Q14" s="43">
        <v>373000</v>
      </c>
      <c r="R14" s="43">
        <f t="shared" si="6"/>
        <v>93250</v>
      </c>
      <c r="S14" s="43">
        <f t="shared" si="7"/>
        <v>93250</v>
      </c>
      <c r="T14" s="11"/>
      <c r="U14" s="43">
        <f t="shared" si="8"/>
        <v>73750</v>
      </c>
      <c r="V14" s="43"/>
      <c r="W14" s="43"/>
      <c r="X14" s="43"/>
      <c r="Y14" s="43"/>
      <c r="Z14" s="43">
        <v>379000</v>
      </c>
      <c r="AA14" s="43">
        <v>379000</v>
      </c>
      <c r="AB14" s="43">
        <v>336500</v>
      </c>
      <c r="AC14" s="43">
        <v>374000</v>
      </c>
      <c r="AD14" s="43">
        <v>374000</v>
      </c>
      <c r="AE14" s="45">
        <v>386000</v>
      </c>
      <c r="AF14" s="45">
        <v>425000</v>
      </c>
      <c r="AG14" s="45">
        <v>425000</v>
      </c>
      <c r="AH14" s="45">
        <v>425000</v>
      </c>
      <c r="AI14" s="45"/>
      <c r="AJ14" s="45"/>
      <c r="AK14" s="45">
        <v>450700</v>
      </c>
      <c r="AL14" s="66">
        <v>426107.3</v>
      </c>
      <c r="AM14" s="65">
        <f>SUM(AL14/(AK14/100))</f>
        <v>94.5434435322831</v>
      </c>
    </row>
    <row r="15" spans="1:39" s="4" customFormat="1" ht="16.5" hidden="1" thickBot="1">
      <c r="A15" s="45"/>
      <c r="B15" s="45"/>
      <c r="C15" s="45">
        <v>681120</v>
      </c>
      <c r="D15" s="45" t="s">
        <v>14</v>
      </c>
      <c r="E15" s="46" t="s">
        <v>15</v>
      </c>
      <c r="F15" s="43">
        <v>5000</v>
      </c>
      <c r="G15" s="43">
        <f t="shared" si="0"/>
        <v>2500</v>
      </c>
      <c r="H15" s="43">
        <v>0</v>
      </c>
      <c r="I15" s="43">
        <f t="shared" si="1"/>
        <v>0</v>
      </c>
      <c r="J15" s="43">
        <v>5000</v>
      </c>
      <c r="K15" s="43">
        <f t="shared" si="2"/>
        <v>4166.666666666667</v>
      </c>
      <c r="L15" s="43">
        <v>0</v>
      </c>
      <c r="M15" s="43">
        <f t="shared" si="3"/>
        <v>0</v>
      </c>
      <c r="N15" s="43">
        <f t="shared" si="4"/>
        <v>3333.3333333333335</v>
      </c>
      <c r="O15" s="43">
        <v>5000</v>
      </c>
      <c r="P15" s="43">
        <f t="shared" si="5"/>
        <v>150</v>
      </c>
      <c r="Q15" s="43">
        <v>0</v>
      </c>
      <c r="R15" s="43">
        <f t="shared" si="6"/>
        <v>0</v>
      </c>
      <c r="S15" s="43">
        <f t="shared" si="7"/>
        <v>0</v>
      </c>
      <c r="T15" s="11"/>
      <c r="U15" s="43">
        <f t="shared" si="8"/>
        <v>1250</v>
      </c>
      <c r="V15" s="43"/>
      <c r="W15" s="43"/>
      <c r="X15" s="43"/>
      <c r="Y15" s="43"/>
      <c r="Z15" s="43">
        <v>0</v>
      </c>
      <c r="AA15" s="43"/>
      <c r="AB15" s="43"/>
      <c r="AC15" s="43"/>
      <c r="AD15" s="43"/>
      <c r="AE15" s="45"/>
      <c r="AF15" s="45"/>
      <c r="AG15" s="45"/>
      <c r="AH15" s="45"/>
      <c r="AI15" s="45"/>
      <c r="AJ15" s="45"/>
      <c r="AK15" s="45"/>
      <c r="AL15" s="66"/>
      <c r="AM15" s="66"/>
    </row>
    <row r="16" spans="1:39" s="4" customFormat="1" ht="16.5" thickBot="1">
      <c r="A16" s="45"/>
      <c r="B16" s="45"/>
      <c r="C16" s="45">
        <v>611200</v>
      </c>
      <c r="D16" s="45" t="s">
        <v>14</v>
      </c>
      <c r="E16" s="46" t="s">
        <v>16</v>
      </c>
      <c r="F16" s="43">
        <v>55000</v>
      </c>
      <c r="G16" s="43">
        <f t="shared" si="0"/>
        <v>27500</v>
      </c>
      <c r="H16" s="43">
        <v>30273.5</v>
      </c>
      <c r="I16" s="43">
        <f t="shared" si="1"/>
        <v>110.08545454545454</v>
      </c>
      <c r="J16" s="43">
        <v>65000</v>
      </c>
      <c r="K16" s="43">
        <f t="shared" si="2"/>
        <v>54166.66666666667</v>
      </c>
      <c r="L16" s="43">
        <v>44031</v>
      </c>
      <c r="M16" s="43">
        <f t="shared" si="3"/>
        <v>81.28799999999998</v>
      </c>
      <c r="N16" s="43">
        <f t="shared" si="4"/>
        <v>43333.333333333336</v>
      </c>
      <c r="O16" s="43">
        <v>65000</v>
      </c>
      <c r="P16" s="43">
        <f t="shared" si="5"/>
        <v>150</v>
      </c>
      <c r="Q16" s="43">
        <v>65000</v>
      </c>
      <c r="R16" s="43">
        <f t="shared" si="6"/>
        <v>16250</v>
      </c>
      <c r="S16" s="43">
        <f t="shared" si="7"/>
        <v>16250</v>
      </c>
      <c r="T16" s="11"/>
      <c r="U16" s="43">
        <f t="shared" si="8"/>
        <v>16250</v>
      </c>
      <c r="V16" s="43"/>
      <c r="W16" s="43"/>
      <c r="X16" s="43"/>
      <c r="Y16" s="43"/>
      <c r="Z16" s="43">
        <v>65000</v>
      </c>
      <c r="AA16" s="43">
        <v>65000</v>
      </c>
      <c r="AB16" s="43">
        <v>36000</v>
      </c>
      <c r="AC16" s="43">
        <v>65000</v>
      </c>
      <c r="AD16" s="43">
        <v>63000</v>
      </c>
      <c r="AE16" s="45">
        <v>65000</v>
      </c>
      <c r="AF16" s="45">
        <v>65000</v>
      </c>
      <c r="AG16" s="45">
        <v>65000</v>
      </c>
      <c r="AH16" s="45">
        <v>65000</v>
      </c>
      <c r="AI16" s="45"/>
      <c r="AJ16" s="45"/>
      <c r="AK16" s="45">
        <v>80000</v>
      </c>
      <c r="AL16" s="66">
        <v>74281.64</v>
      </c>
      <c r="AM16" s="65">
        <f aca="true" t="shared" si="10" ref="AM16:AM22">SUM(AL16/(AK16/100))</f>
        <v>92.85205</v>
      </c>
    </row>
    <row r="17" spans="1:39" ht="16.5" thickBot="1">
      <c r="A17" s="45"/>
      <c r="B17" s="45">
        <v>612000</v>
      </c>
      <c r="C17" s="45"/>
      <c r="D17" s="45" t="s">
        <v>17</v>
      </c>
      <c r="E17" s="46" t="s">
        <v>18</v>
      </c>
      <c r="F17" s="43">
        <f>SUM(F18)</f>
        <v>136000</v>
      </c>
      <c r="G17" s="43">
        <f t="shared" si="0"/>
        <v>68000</v>
      </c>
      <c r="H17" s="43">
        <f>SUM(H18)</f>
        <v>60211.22</v>
      </c>
      <c r="I17" s="43">
        <f t="shared" si="1"/>
        <v>88.54591176470588</v>
      </c>
      <c r="J17" s="43">
        <f>SUM(J18)</f>
        <v>133700</v>
      </c>
      <c r="K17" s="43">
        <f t="shared" si="2"/>
        <v>111416.66666666666</v>
      </c>
      <c r="L17" s="43">
        <f>SUM(L18)</f>
        <v>90104.59</v>
      </c>
      <c r="M17" s="43">
        <f t="shared" si="3"/>
        <v>80.87173373223636</v>
      </c>
      <c r="N17" s="43">
        <f t="shared" si="4"/>
        <v>89133.33333333333</v>
      </c>
      <c r="O17" s="43">
        <f>SUM(O18)</f>
        <v>133700</v>
      </c>
      <c r="P17" s="43">
        <f t="shared" si="5"/>
        <v>150</v>
      </c>
      <c r="Q17" s="42">
        <f>SUM(Q18)</f>
        <v>132000</v>
      </c>
      <c r="R17" s="43">
        <f t="shared" si="6"/>
        <v>33000</v>
      </c>
      <c r="S17" s="42">
        <f t="shared" si="7"/>
        <v>33000</v>
      </c>
      <c r="T17" s="11"/>
      <c r="U17" s="42">
        <f t="shared" si="8"/>
        <v>33425</v>
      </c>
      <c r="V17" s="42"/>
      <c r="W17" s="42"/>
      <c r="X17" s="42"/>
      <c r="Y17" s="42"/>
      <c r="Z17" s="42">
        <f aca="true" t="shared" si="11" ref="Z17:AL17">SUM(Z18)</f>
        <v>127000</v>
      </c>
      <c r="AA17" s="42">
        <f t="shared" si="11"/>
        <v>127000</v>
      </c>
      <c r="AB17" s="42">
        <f t="shared" si="11"/>
        <v>114100</v>
      </c>
      <c r="AC17" s="42">
        <f t="shared" si="11"/>
        <v>148000</v>
      </c>
      <c r="AD17" s="42">
        <f t="shared" si="11"/>
        <v>148000</v>
      </c>
      <c r="AE17" s="40">
        <f t="shared" si="11"/>
        <v>148000</v>
      </c>
      <c r="AF17" s="40">
        <f t="shared" si="11"/>
        <v>177000</v>
      </c>
      <c r="AG17" s="40">
        <f t="shared" si="11"/>
        <v>177000</v>
      </c>
      <c r="AH17" s="40">
        <f t="shared" si="11"/>
        <v>177000</v>
      </c>
      <c r="AI17" s="40"/>
      <c r="AJ17" s="45"/>
      <c r="AK17" s="45">
        <f t="shared" si="11"/>
        <v>189300</v>
      </c>
      <c r="AL17" s="66">
        <f t="shared" si="11"/>
        <v>165835.93</v>
      </c>
      <c r="AM17" s="65">
        <f t="shared" si="10"/>
        <v>87.60482303222398</v>
      </c>
    </row>
    <row r="18" spans="1:39" s="4" customFormat="1" ht="16.5" thickBot="1">
      <c r="A18" s="45"/>
      <c r="B18" s="45"/>
      <c r="C18" s="45">
        <v>612100</v>
      </c>
      <c r="D18" s="45" t="s">
        <v>19</v>
      </c>
      <c r="E18" s="46" t="s">
        <v>20</v>
      </c>
      <c r="F18" s="43">
        <v>136000</v>
      </c>
      <c r="G18" s="43">
        <f t="shared" si="0"/>
        <v>68000</v>
      </c>
      <c r="H18" s="43">
        <v>60211.22</v>
      </c>
      <c r="I18" s="43">
        <f t="shared" si="1"/>
        <v>88.54591176470588</v>
      </c>
      <c r="J18" s="43">
        <v>133700</v>
      </c>
      <c r="K18" s="43">
        <f t="shared" si="2"/>
        <v>111416.66666666666</v>
      </c>
      <c r="L18" s="43">
        <v>90104.59</v>
      </c>
      <c r="M18" s="43">
        <f t="shared" si="3"/>
        <v>80.87173373223636</v>
      </c>
      <c r="N18" s="43">
        <f t="shared" si="4"/>
        <v>89133.33333333333</v>
      </c>
      <c r="O18" s="43">
        <v>133700</v>
      </c>
      <c r="P18" s="43">
        <f t="shared" si="5"/>
        <v>150</v>
      </c>
      <c r="Q18" s="43">
        <v>132000</v>
      </c>
      <c r="R18" s="43">
        <f t="shared" si="6"/>
        <v>33000</v>
      </c>
      <c r="S18" s="43">
        <f t="shared" si="7"/>
        <v>33000</v>
      </c>
      <c r="T18" s="11"/>
      <c r="U18" s="43">
        <f t="shared" si="8"/>
        <v>33425</v>
      </c>
      <c r="V18" s="43"/>
      <c r="W18" s="43"/>
      <c r="X18" s="43"/>
      <c r="Y18" s="43"/>
      <c r="Z18" s="43">
        <v>127000</v>
      </c>
      <c r="AA18" s="43">
        <v>127000</v>
      </c>
      <c r="AB18" s="43">
        <v>114100</v>
      </c>
      <c r="AC18" s="43">
        <v>148000</v>
      </c>
      <c r="AD18" s="43">
        <v>148000</v>
      </c>
      <c r="AE18" s="45">
        <v>148000</v>
      </c>
      <c r="AF18" s="45">
        <v>177000</v>
      </c>
      <c r="AG18" s="45">
        <v>177000</v>
      </c>
      <c r="AH18" s="45">
        <v>177000</v>
      </c>
      <c r="AI18" s="45"/>
      <c r="AJ18" s="45"/>
      <c r="AK18" s="45">
        <v>189300</v>
      </c>
      <c r="AL18" s="66">
        <v>165835.93</v>
      </c>
      <c r="AM18" s="65">
        <f t="shared" si="10"/>
        <v>87.60482303222398</v>
      </c>
    </row>
    <row r="19" spans="1:39" ht="16.5" thickBot="1">
      <c r="A19" s="45"/>
      <c r="B19" s="45">
        <v>613000</v>
      </c>
      <c r="C19" s="45"/>
      <c r="D19" s="45" t="s">
        <v>21</v>
      </c>
      <c r="E19" s="46" t="s">
        <v>22</v>
      </c>
      <c r="F19" s="43">
        <f>SUM(F20+F21+F22+F24+F25+F26+F27+F28+F30+F31)</f>
        <v>979400</v>
      </c>
      <c r="G19" s="43">
        <f t="shared" si="0"/>
        <v>489700</v>
      </c>
      <c r="H19" s="43">
        <f>SUM(H20+H21+H22+H24+H25+H26+H27+H28+H30+H31)</f>
        <v>326823.1</v>
      </c>
      <c r="I19" s="43">
        <f t="shared" si="1"/>
        <v>66.73945272615887</v>
      </c>
      <c r="J19" s="43">
        <f>SUM(J20+J21+J22+J24+J25+J26+J27+J28+J30+J31)</f>
        <v>984400</v>
      </c>
      <c r="K19" s="43">
        <f t="shared" si="2"/>
        <v>820333.3333333333</v>
      </c>
      <c r="L19" s="43">
        <f>SUM(L20+L21+L22+L24+L25+L26+L27+L28+L30+L31)</f>
        <v>533587.88</v>
      </c>
      <c r="M19" s="43">
        <f t="shared" si="3"/>
        <v>65.04525152377083</v>
      </c>
      <c r="N19" s="43">
        <f t="shared" si="4"/>
        <v>656266.6666666666</v>
      </c>
      <c r="O19" s="43">
        <f>SUM(O20+O21+O22+O24+O25+O26+O27+O28+O30+O31)</f>
        <v>984400</v>
      </c>
      <c r="P19" s="43">
        <f t="shared" si="5"/>
        <v>150</v>
      </c>
      <c r="Q19" s="42">
        <f>SUM(Q20+Q21+Q22+Q24+Q25+Q26+Q27+Q28+Q30+Q31)</f>
        <v>1091060</v>
      </c>
      <c r="R19" s="43">
        <f t="shared" si="6"/>
        <v>272765</v>
      </c>
      <c r="S19" s="42">
        <f t="shared" si="7"/>
        <v>272765</v>
      </c>
      <c r="T19" s="11"/>
      <c r="U19" s="42">
        <f t="shared" si="8"/>
        <v>246100</v>
      </c>
      <c r="V19" s="42"/>
      <c r="W19" s="42"/>
      <c r="X19" s="42"/>
      <c r="Y19" s="42"/>
      <c r="Z19" s="42">
        <f>SUM(Z20+Z21+Z22+Z24+Z25+Z26+Z27+Z28+Z30+Z31)</f>
        <v>927100</v>
      </c>
      <c r="AA19" s="42">
        <f>SUM(AA20+AA21+AA22+AA24+AA25+AA26+AA27+AA28+AA30+AA31)</f>
        <v>927100</v>
      </c>
      <c r="AB19" s="42">
        <f>SUM(AB20+AB21+AB22+AB24+AB25+AB26+AB27+AB28+AB30+AB31)</f>
        <v>685700</v>
      </c>
      <c r="AC19" s="42">
        <f>SUM(AC20+AC21+AC22+AC24+AC25+AC26+AC27+AC28+AC30+AC31)</f>
        <v>878300</v>
      </c>
      <c r="AD19" s="42">
        <f>SUM(AD20+AD21+AD22+AD24+AD25+AD26+AD27+AD28+AD30+AD31)</f>
        <v>760400</v>
      </c>
      <c r="AE19" s="40">
        <f>SUM(AE20:AE31)</f>
        <v>1106500</v>
      </c>
      <c r="AF19" s="40">
        <f>SUM(AF20:AF31)</f>
        <v>1344500</v>
      </c>
      <c r="AG19" s="40">
        <f>SUM(AG20:AG31)</f>
        <v>1436000</v>
      </c>
      <c r="AH19" s="40">
        <f>SUM(AH20:AH31)</f>
        <v>1902500</v>
      </c>
      <c r="AI19" s="40"/>
      <c r="AJ19" s="45"/>
      <c r="AK19" s="45">
        <f>SUM(AK20:AK31)</f>
        <v>1940700</v>
      </c>
      <c r="AL19" s="66">
        <f>SUM(AL20:AL31)</f>
        <v>1630807.8199999998</v>
      </c>
      <c r="AM19" s="65">
        <f t="shared" si="10"/>
        <v>84.0319379605297</v>
      </c>
    </row>
    <row r="20" spans="1:39" s="4" customFormat="1" ht="16.5" thickBot="1">
      <c r="A20" s="45"/>
      <c r="B20" s="45"/>
      <c r="C20" s="45">
        <v>613100</v>
      </c>
      <c r="D20" s="45" t="s">
        <v>23</v>
      </c>
      <c r="E20" s="46" t="s">
        <v>24</v>
      </c>
      <c r="F20" s="43">
        <v>18100</v>
      </c>
      <c r="G20" s="43">
        <f t="shared" si="0"/>
        <v>9050</v>
      </c>
      <c r="H20" s="43">
        <v>5470.3</v>
      </c>
      <c r="I20" s="43">
        <f t="shared" si="1"/>
        <v>60.44530386740332</v>
      </c>
      <c r="J20" s="43">
        <v>18600</v>
      </c>
      <c r="K20" s="43">
        <f t="shared" si="2"/>
        <v>15500</v>
      </c>
      <c r="L20" s="43">
        <v>13850.79</v>
      </c>
      <c r="M20" s="43">
        <f t="shared" si="3"/>
        <v>89.35993548387097</v>
      </c>
      <c r="N20" s="43">
        <f t="shared" si="4"/>
        <v>12400</v>
      </c>
      <c r="O20" s="43">
        <v>18600</v>
      </c>
      <c r="P20" s="43">
        <f t="shared" si="5"/>
        <v>150</v>
      </c>
      <c r="Q20" s="43">
        <v>20500</v>
      </c>
      <c r="R20" s="43">
        <f t="shared" si="6"/>
        <v>5125</v>
      </c>
      <c r="S20" s="43">
        <f t="shared" si="7"/>
        <v>5125</v>
      </c>
      <c r="T20" s="11"/>
      <c r="U20" s="43">
        <f t="shared" si="8"/>
        <v>4650</v>
      </c>
      <c r="V20" s="43"/>
      <c r="W20" s="43"/>
      <c r="X20" s="43"/>
      <c r="Y20" s="43"/>
      <c r="Z20" s="43">
        <v>21600</v>
      </c>
      <c r="AA20" s="43">
        <v>21600</v>
      </c>
      <c r="AB20" s="43">
        <v>13000</v>
      </c>
      <c r="AC20" s="43">
        <v>18300</v>
      </c>
      <c r="AD20" s="43">
        <v>11300</v>
      </c>
      <c r="AE20" s="45">
        <v>20500</v>
      </c>
      <c r="AF20" s="45">
        <v>19500</v>
      </c>
      <c r="AG20" s="45">
        <v>22000</v>
      </c>
      <c r="AH20" s="45">
        <v>24500</v>
      </c>
      <c r="AI20" s="45"/>
      <c r="AJ20" s="45"/>
      <c r="AK20" s="45">
        <v>21000</v>
      </c>
      <c r="AL20" s="66">
        <v>13458.3</v>
      </c>
      <c r="AM20" s="65">
        <f t="shared" si="10"/>
        <v>64.08714285714285</v>
      </c>
    </row>
    <row r="21" spans="1:39" s="4" customFormat="1" ht="16.5" thickBot="1">
      <c r="A21" s="45"/>
      <c r="B21" s="45"/>
      <c r="C21" s="45">
        <v>613200</v>
      </c>
      <c r="D21" s="45" t="s">
        <v>25</v>
      </c>
      <c r="E21" s="46" t="s">
        <v>26</v>
      </c>
      <c r="F21" s="43">
        <v>165000</v>
      </c>
      <c r="G21" s="43">
        <f t="shared" si="0"/>
        <v>82500</v>
      </c>
      <c r="H21" s="43">
        <v>74752.34</v>
      </c>
      <c r="I21" s="43">
        <f t="shared" si="1"/>
        <v>90.60889696969697</v>
      </c>
      <c r="J21" s="43">
        <v>156000</v>
      </c>
      <c r="K21" s="43">
        <f t="shared" si="2"/>
        <v>130000</v>
      </c>
      <c r="L21" s="43">
        <v>98787.93</v>
      </c>
      <c r="M21" s="43">
        <f t="shared" si="3"/>
        <v>75.99071538461538</v>
      </c>
      <c r="N21" s="43">
        <f t="shared" si="4"/>
        <v>104000</v>
      </c>
      <c r="O21" s="43">
        <v>156000</v>
      </c>
      <c r="P21" s="43">
        <f t="shared" si="5"/>
        <v>150</v>
      </c>
      <c r="Q21" s="43">
        <v>137200</v>
      </c>
      <c r="R21" s="43">
        <f t="shared" si="6"/>
        <v>34300</v>
      </c>
      <c r="S21" s="43">
        <f t="shared" si="7"/>
        <v>34300</v>
      </c>
      <c r="T21" s="11"/>
      <c r="U21" s="43">
        <f t="shared" si="8"/>
        <v>39000</v>
      </c>
      <c r="V21" s="43"/>
      <c r="W21" s="43"/>
      <c r="X21" s="43"/>
      <c r="Y21" s="43"/>
      <c r="Z21" s="43">
        <v>193800</v>
      </c>
      <c r="AA21" s="43">
        <v>193800</v>
      </c>
      <c r="AB21" s="43">
        <v>143000</v>
      </c>
      <c r="AC21" s="43">
        <v>182200</v>
      </c>
      <c r="AD21" s="43">
        <v>163500</v>
      </c>
      <c r="AE21" s="45">
        <v>200000</v>
      </c>
      <c r="AF21" s="45">
        <v>210500</v>
      </c>
      <c r="AG21" s="45">
        <v>242000</v>
      </c>
      <c r="AH21" s="45">
        <v>325000</v>
      </c>
      <c r="AI21" s="45"/>
      <c r="AJ21" s="45"/>
      <c r="AK21" s="45">
        <v>287400</v>
      </c>
      <c r="AL21" s="66">
        <v>268816.58</v>
      </c>
      <c r="AM21" s="65">
        <f t="shared" si="10"/>
        <v>93.53395267919277</v>
      </c>
    </row>
    <row r="22" spans="1:39" s="4" customFormat="1" ht="16.5" thickBot="1">
      <c r="A22" s="45"/>
      <c r="B22" s="45"/>
      <c r="C22" s="45">
        <v>613300</v>
      </c>
      <c r="D22" s="45" t="s">
        <v>27</v>
      </c>
      <c r="E22" s="46" t="s">
        <v>28</v>
      </c>
      <c r="F22" s="43">
        <v>285000</v>
      </c>
      <c r="G22" s="43">
        <f t="shared" si="0"/>
        <v>142500</v>
      </c>
      <c r="H22" s="43">
        <v>83983.29</v>
      </c>
      <c r="I22" s="43">
        <f t="shared" si="1"/>
        <v>58.935642105263156</v>
      </c>
      <c r="J22" s="43">
        <v>294500</v>
      </c>
      <c r="K22" s="43">
        <f t="shared" si="2"/>
        <v>245416.6666666667</v>
      </c>
      <c r="L22" s="43">
        <v>157706.15</v>
      </c>
      <c r="M22" s="43">
        <f t="shared" si="3"/>
        <v>64.26057045840406</v>
      </c>
      <c r="N22" s="43">
        <f t="shared" si="4"/>
        <v>196333.33333333334</v>
      </c>
      <c r="O22" s="43">
        <v>294500</v>
      </c>
      <c r="P22" s="43">
        <f t="shared" si="5"/>
        <v>150</v>
      </c>
      <c r="Q22" s="43">
        <v>466660</v>
      </c>
      <c r="R22" s="43">
        <f t="shared" si="6"/>
        <v>116665</v>
      </c>
      <c r="S22" s="43">
        <f t="shared" si="7"/>
        <v>116665</v>
      </c>
      <c r="T22" s="11"/>
      <c r="U22" s="43">
        <f t="shared" si="8"/>
        <v>73625</v>
      </c>
      <c r="V22" s="43"/>
      <c r="W22" s="43"/>
      <c r="X22" s="43"/>
      <c r="Y22" s="43"/>
      <c r="Z22" s="43">
        <v>356200</v>
      </c>
      <c r="AA22" s="43">
        <v>356200</v>
      </c>
      <c r="AB22" s="43">
        <v>333250</v>
      </c>
      <c r="AC22" s="43">
        <v>346500</v>
      </c>
      <c r="AD22" s="43">
        <v>321200</v>
      </c>
      <c r="AE22" s="45">
        <v>418000</v>
      </c>
      <c r="AF22" s="45">
        <v>567500</v>
      </c>
      <c r="AG22" s="45">
        <v>533000</v>
      </c>
      <c r="AH22" s="45">
        <v>774000</v>
      </c>
      <c r="AI22" s="45"/>
      <c r="AJ22" s="45"/>
      <c r="AK22" s="45">
        <v>824000</v>
      </c>
      <c r="AL22" s="66">
        <v>698793.37</v>
      </c>
      <c r="AM22" s="65">
        <f t="shared" si="10"/>
        <v>84.80502063106796</v>
      </c>
    </row>
    <row r="23" spans="1:39" s="4" customFormat="1" ht="16.5" hidden="1" thickBot="1">
      <c r="A23" s="45"/>
      <c r="B23" s="45"/>
      <c r="C23" s="45">
        <v>681330</v>
      </c>
      <c r="D23" s="45" t="s">
        <v>29</v>
      </c>
      <c r="E23" s="46" t="s">
        <v>77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>
        <v>0</v>
      </c>
      <c r="R23" s="43">
        <f>SUM(Q23/4)</f>
        <v>0</v>
      </c>
      <c r="S23" s="43">
        <f>SUM(Q23/4)</f>
        <v>0</v>
      </c>
      <c r="T23" s="11"/>
      <c r="U23" s="43"/>
      <c r="V23" s="43"/>
      <c r="W23" s="43"/>
      <c r="X23" s="43"/>
      <c r="Y23" s="43"/>
      <c r="Z23" s="43">
        <v>0</v>
      </c>
      <c r="AA23" s="43"/>
      <c r="AB23" s="43"/>
      <c r="AC23" s="43"/>
      <c r="AD23" s="43"/>
      <c r="AE23" s="45"/>
      <c r="AF23" s="45"/>
      <c r="AG23" s="45"/>
      <c r="AH23" s="45"/>
      <c r="AI23" s="45"/>
      <c r="AJ23" s="45"/>
      <c r="AK23" s="45"/>
      <c r="AL23" s="66"/>
      <c r="AM23" s="66"/>
    </row>
    <row r="24" spans="1:39" s="4" customFormat="1" ht="16.5" thickBot="1">
      <c r="A24" s="45"/>
      <c r="B24" s="45"/>
      <c r="C24" s="45">
        <v>613400</v>
      </c>
      <c r="D24" s="45" t="s">
        <v>29</v>
      </c>
      <c r="E24" s="46" t="s">
        <v>30</v>
      </c>
      <c r="F24" s="43">
        <v>55800</v>
      </c>
      <c r="G24" s="43">
        <f t="shared" si="0"/>
        <v>27900</v>
      </c>
      <c r="H24" s="43">
        <v>22176.92</v>
      </c>
      <c r="I24" s="43">
        <f t="shared" si="1"/>
        <v>79.48716845878135</v>
      </c>
      <c r="J24" s="43">
        <v>63800</v>
      </c>
      <c r="K24" s="43">
        <f t="shared" si="2"/>
        <v>53166.66666666667</v>
      </c>
      <c r="L24" s="43">
        <v>32379.69</v>
      </c>
      <c r="M24" s="43">
        <f t="shared" si="3"/>
        <v>60.902238244514095</v>
      </c>
      <c r="N24" s="43">
        <f t="shared" si="4"/>
        <v>42533.333333333336</v>
      </c>
      <c r="O24" s="43">
        <v>63800</v>
      </c>
      <c r="P24" s="43">
        <f t="shared" si="5"/>
        <v>150</v>
      </c>
      <c r="Q24" s="43">
        <v>57600</v>
      </c>
      <c r="R24" s="43">
        <f t="shared" si="6"/>
        <v>14400</v>
      </c>
      <c r="S24" s="43">
        <f t="shared" si="7"/>
        <v>14400</v>
      </c>
      <c r="T24" s="11"/>
      <c r="U24" s="43">
        <f t="shared" si="8"/>
        <v>15950</v>
      </c>
      <c r="V24" s="43"/>
      <c r="W24" s="43"/>
      <c r="X24" s="43"/>
      <c r="Y24" s="43"/>
      <c r="Z24" s="43">
        <v>60100</v>
      </c>
      <c r="AA24" s="43">
        <v>60100</v>
      </c>
      <c r="AB24" s="43">
        <v>37900</v>
      </c>
      <c r="AC24" s="43">
        <v>49100</v>
      </c>
      <c r="AD24" s="43">
        <v>39000</v>
      </c>
      <c r="AE24" s="45">
        <v>50000</v>
      </c>
      <c r="AF24" s="45">
        <v>58000</v>
      </c>
      <c r="AG24" s="45">
        <v>58000</v>
      </c>
      <c r="AH24" s="45">
        <v>70000</v>
      </c>
      <c r="AI24" s="45"/>
      <c r="AJ24" s="45"/>
      <c r="AK24" s="45">
        <v>70000</v>
      </c>
      <c r="AL24" s="66">
        <v>52353.99</v>
      </c>
      <c r="AM24" s="65">
        <f>SUM(AL24/(AK24/100))</f>
        <v>74.79141428571428</v>
      </c>
    </row>
    <row r="25" spans="1:39" s="4" customFormat="1" ht="16.5" thickBot="1">
      <c r="A25" s="45"/>
      <c r="B25" s="45"/>
      <c r="C25" s="45">
        <v>613500</v>
      </c>
      <c r="D25" s="45" t="s">
        <v>88</v>
      </c>
      <c r="E25" s="46" t="s">
        <v>31</v>
      </c>
      <c r="F25" s="43">
        <v>37000</v>
      </c>
      <c r="G25" s="43">
        <f t="shared" si="0"/>
        <v>18500</v>
      </c>
      <c r="H25" s="43">
        <v>16571</v>
      </c>
      <c r="I25" s="43">
        <f t="shared" si="1"/>
        <v>89.57297297297298</v>
      </c>
      <c r="J25" s="43">
        <v>36000</v>
      </c>
      <c r="K25" s="43">
        <f t="shared" si="2"/>
        <v>30000</v>
      </c>
      <c r="L25" s="43">
        <v>24950</v>
      </c>
      <c r="M25" s="43">
        <f t="shared" si="3"/>
        <v>83.16666666666667</v>
      </c>
      <c r="N25" s="43">
        <f t="shared" si="4"/>
        <v>24000</v>
      </c>
      <c r="O25" s="43">
        <v>36000</v>
      </c>
      <c r="P25" s="43">
        <f t="shared" si="5"/>
        <v>150</v>
      </c>
      <c r="Q25" s="43">
        <v>36600</v>
      </c>
      <c r="R25" s="43">
        <f t="shared" si="6"/>
        <v>9150</v>
      </c>
      <c r="S25" s="43">
        <f t="shared" si="7"/>
        <v>9150</v>
      </c>
      <c r="T25" s="11"/>
      <c r="U25" s="43">
        <f t="shared" si="8"/>
        <v>9000</v>
      </c>
      <c r="V25" s="43"/>
      <c r="W25" s="43"/>
      <c r="X25" s="43"/>
      <c r="Y25" s="43"/>
      <c r="Z25" s="43">
        <v>36300</v>
      </c>
      <c r="AA25" s="43">
        <v>36300</v>
      </c>
      <c r="AB25" s="43">
        <v>29150</v>
      </c>
      <c r="AC25" s="43">
        <v>35100</v>
      </c>
      <c r="AD25" s="43">
        <v>32300</v>
      </c>
      <c r="AE25" s="45">
        <v>48900</v>
      </c>
      <c r="AF25" s="45">
        <v>43200</v>
      </c>
      <c r="AG25" s="45">
        <v>44200</v>
      </c>
      <c r="AH25" s="45">
        <v>35700</v>
      </c>
      <c r="AI25" s="45"/>
      <c r="AJ25" s="45"/>
      <c r="AK25" s="45">
        <v>25000</v>
      </c>
      <c r="AL25" s="66">
        <v>23762.4</v>
      </c>
      <c r="AM25" s="65">
        <f>SUM(AL25/(AK25/100))</f>
        <v>95.04960000000001</v>
      </c>
    </row>
    <row r="26" spans="1:39" s="4" customFormat="1" ht="16.5" thickBot="1">
      <c r="A26" s="45"/>
      <c r="B26" s="45"/>
      <c r="C26" s="45">
        <v>613500</v>
      </c>
      <c r="D26" s="45" t="s">
        <v>32</v>
      </c>
      <c r="E26" s="46" t="s">
        <v>33</v>
      </c>
      <c r="F26" s="43">
        <v>200000</v>
      </c>
      <c r="G26" s="43">
        <f t="shared" si="0"/>
        <v>100000</v>
      </c>
      <c r="H26" s="43">
        <v>65897.99</v>
      </c>
      <c r="I26" s="43">
        <f t="shared" si="1"/>
        <v>65.89799000000001</v>
      </c>
      <c r="J26" s="43">
        <v>200000</v>
      </c>
      <c r="K26" s="43">
        <f t="shared" si="2"/>
        <v>166666.6666666667</v>
      </c>
      <c r="L26" s="43">
        <v>104156.5</v>
      </c>
      <c r="M26" s="43">
        <f t="shared" si="3"/>
        <v>62.49389999999999</v>
      </c>
      <c r="N26" s="43">
        <f t="shared" si="4"/>
        <v>133333.33333333334</v>
      </c>
      <c r="O26" s="43">
        <v>200000</v>
      </c>
      <c r="P26" s="43">
        <f t="shared" si="5"/>
        <v>149.99999999999997</v>
      </c>
      <c r="Q26" s="43">
        <v>170000</v>
      </c>
      <c r="R26" s="43">
        <f t="shared" si="6"/>
        <v>42500</v>
      </c>
      <c r="S26" s="43">
        <f t="shared" si="7"/>
        <v>42500</v>
      </c>
      <c r="T26" s="11"/>
      <c r="U26" s="43">
        <f t="shared" si="8"/>
        <v>50000</v>
      </c>
      <c r="V26" s="43"/>
      <c r="W26" s="43"/>
      <c r="X26" s="43"/>
      <c r="Y26" s="43"/>
      <c r="Z26" s="43">
        <v>36000</v>
      </c>
      <c r="AA26" s="43">
        <v>36000</v>
      </c>
      <c r="AB26" s="43">
        <v>6000</v>
      </c>
      <c r="AC26" s="43">
        <v>55000</v>
      </c>
      <c r="AD26" s="43">
        <v>55000</v>
      </c>
      <c r="AE26" s="45">
        <v>125000</v>
      </c>
      <c r="AF26" s="45">
        <v>120000</v>
      </c>
      <c r="AG26" s="45">
        <v>120000</v>
      </c>
      <c r="AH26" s="45">
        <v>150000</v>
      </c>
      <c r="AI26" s="45"/>
      <c r="AJ26" s="45"/>
      <c r="AK26" s="45">
        <v>165000</v>
      </c>
      <c r="AL26" s="66">
        <v>147744.6</v>
      </c>
      <c r="AM26" s="65">
        <f>SUM(AL26/(AK26/100))</f>
        <v>89.54218181818182</v>
      </c>
    </row>
    <row r="27" spans="1:39" s="4" customFormat="1" ht="16.5" hidden="1" thickBot="1">
      <c r="A27" s="45"/>
      <c r="B27" s="45"/>
      <c r="C27" s="45">
        <v>613500</v>
      </c>
      <c r="D27" s="45" t="s">
        <v>34</v>
      </c>
      <c r="E27" s="46" t="s">
        <v>98</v>
      </c>
      <c r="F27" s="43">
        <v>10000</v>
      </c>
      <c r="G27" s="43">
        <f t="shared" si="0"/>
        <v>5000</v>
      </c>
      <c r="H27" s="43">
        <v>3910</v>
      </c>
      <c r="I27" s="43">
        <f t="shared" si="1"/>
        <v>78.2</v>
      </c>
      <c r="J27" s="43">
        <v>10000</v>
      </c>
      <c r="K27" s="43">
        <f t="shared" si="2"/>
        <v>8333.333333333334</v>
      </c>
      <c r="L27" s="43">
        <v>5790</v>
      </c>
      <c r="M27" s="43">
        <f t="shared" si="3"/>
        <v>69.47999999999999</v>
      </c>
      <c r="N27" s="43">
        <f t="shared" si="4"/>
        <v>6666.666666666667</v>
      </c>
      <c r="O27" s="43">
        <v>10000</v>
      </c>
      <c r="P27" s="43">
        <f t="shared" si="5"/>
        <v>150</v>
      </c>
      <c r="Q27" s="43">
        <v>3000</v>
      </c>
      <c r="R27" s="43">
        <f t="shared" si="6"/>
        <v>750</v>
      </c>
      <c r="S27" s="43">
        <f t="shared" si="7"/>
        <v>750</v>
      </c>
      <c r="T27" s="11"/>
      <c r="U27" s="43">
        <f t="shared" si="8"/>
        <v>2500</v>
      </c>
      <c r="V27" s="43"/>
      <c r="W27" s="43"/>
      <c r="X27" s="43"/>
      <c r="Y27" s="43"/>
      <c r="Z27" s="43">
        <v>3600</v>
      </c>
      <c r="AA27" s="43">
        <v>3600</v>
      </c>
      <c r="AB27" s="43">
        <v>1600</v>
      </c>
      <c r="AC27" s="43">
        <v>2000</v>
      </c>
      <c r="AD27" s="43">
        <v>1500</v>
      </c>
      <c r="AE27" s="45">
        <v>4500</v>
      </c>
      <c r="AF27" s="45">
        <v>0</v>
      </c>
      <c r="AG27" s="45">
        <v>0</v>
      </c>
      <c r="AH27" s="45">
        <v>0</v>
      </c>
      <c r="AI27" s="45"/>
      <c r="AJ27" s="45"/>
      <c r="AK27" s="45"/>
      <c r="AL27" s="66"/>
      <c r="AM27" s="66"/>
    </row>
    <row r="28" spans="1:39" s="4" customFormat="1" ht="16.5" thickBot="1">
      <c r="A28" s="45"/>
      <c r="B28" s="45"/>
      <c r="C28" s="45">
        <v>613700</v>
      </c>
      <c r="D28" s="45" t="s">
        <v>34</v>
      </c>
      <c r="E28" s="46" t="s">
        <v>36</v>
      </c>
      <c r="F28" s="43">
        <v>39500</v>
      </c>
      <c r="G28" s="43">
        <f t="shared" si="0"/>
        <v>19750</v>
      </c>
      <c r="H28" s="43">
        <v>5974.38</v>
      </c>
      <c r="I28" s="43">
        <f t="shared" si="1"/>
        <v>30.250025316455698</v>
      </c>
      <c r="J28" s="43">
        <v>34500</v>
      </c>
      <c r="K28" s="43">
        <f t="shared" si="2"/>
        <v>28750</v>
      </c>
      <c r="L28" s="43">
        <v>16964.85</v>
      </c>
      <c r="M28" s="43">
        <f t="shared" si="3"/>
        <v>59.00817391304347</v>
      </c>
      <c r="N28" s="43">
        <f t="shared" si="4"/>
        <v>23000</v>
      </c>
      <c r="O28" s="43">
        <v>34500</v>
      </c>
      <c r="P28" s="43">
        <f t="shared" si="5"/>
        <v>150</v>
      </c>
      <c r="Q28" s="43">
        <v>93000</v>
      </c>
      <c r="R28" s="43">
        <f t="shared" si="6"/>
        <v>23250</v>
      </c>
      <c r="S28" s="43">
        <f t="shared" si="7"/>
        <v>23250</v>
      </c>
      <c r="T28" s="11"/>
      <c r="U28" s="43">
        <f t="shared" si="8"/>
        <v>8625</v>
      </c>
      <c r="V28" s="43"/>
      <c r="W28" s="43"/>
      <c r="X28" s="43"/>
      <c r="Y28" s="43"/>
      <c r="Z28" s="43">
        <v>80000</v>
      </c>
      <c r="AA28" s="43">
        <v>80000</v>
      </c>
      <c r="AB28" s="43">
        <v>31800</v>
      </c>
      <c r="AC28" s="43">
        <v>73000</v>
      </c>
      <c r="AD28" s="43">
        <v>51500</v>
      </c>
      <c r="AE28" s="45">
        <v>71400</v>
      </c>
      <c r="AF28" s="45">
        <v>96000</v>
      </c>
      <c r="AG28" s="45">
        <v>167000</v>
      </c>
      <c r="AH28" s="45">
        <v>150000</v>
      </c>
      <c r="AI28" s="45"/>
      <c r="AJ28" s="45"/>
      <c r="AK28" s="45">
        <v>146000</v>
      </c>
      <c r="AL28" s="66">
        <v>125600.66</v>
      </c>
      <c r="AM28" s="65">
        <f>SUM(AL28/(AK28/100))</f>
        <v>86.0278493150685</v>
      </c>
    </row>
    <row r="29" spans="1:39" s="4" customFormat="1" ht="16.5" hidden="1" thickBot="1">
      <c r="A29" s="45"/>
      <c r="B29" s="45"/>
      <c r="C29" s="45">
        <v>681370</v>
      </c>
      <c r="D29" s="45" t="s">
        <v>37</v>
      </c>
      <c r="E29" s="46" t="s">
        <v>78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>
        <v>0</v>
      </c>
      <c r="R29" s="43"/>
      <c r="S29" s="43"/>
      <c r="T29" s="11"/>
      <c r="U29" s="43"/>
      <c r="V29" s="43"/>
      <c r="W29" s="43"/>
      <c r="X29" s="43"/>
      <c r="Y29" s="43"/>
      <c r="Z29" s="43">
        <v>0</v>
      </c>
      <c r="AA29" s="43"/>
      <c r="AB29" s="43"/>
      <c r="AC29" s="43"/>
      <c r="AD29" s="43"/>
      <c r="AE29" s="45"/>
      <c r="AF29" s="45"/>
      <c r="AG29" s="45"/>
      <c r="AH29" s="45"/>
      <c r="AI29" s="45"/>
      <c r="AJ29" s="45"/>
      <c r="AK29" s="45"/>
      <c r="AL29" s="66"/>
      <c r="AM29" s="66"/>
    </row>
    <row r="30" spans="1:39" s="4" customFormat="1" ht="16.5" thickBot="1">
      <c r="A30" s="45"/>
      <c r="B30" s="45"/>
      <c r="C30" s="45">
        <v>613800</v>
      </c>
      <c r="D30" s="45" t="s">
        <v>35</v>
      </c>
      <c r="E30" s="46" t="s">
        <v>82</v>
      </c>
      <c r="F30" s="43">
        <v>36000</v>
      </c>
      <c r="G30" s="43">
        <f t="shared" si="0"/>
        <v>18000</v>
      </c>
      <c r="H30" s="43">
        <v>4320.73</v>
      </c>
      <c r="I30" s="43">
        <f t="shared" si="1"/>
        <v>24.004055555555553</v>
      </c>
      <c r="J30" s="43">
        <v>35000</v>
      </c>
      <c r="K30" s="43">
        <f t="shared" si="2"/>
        <v>29166.666666666664</v>
      </c>
      <c r="L30" s="43">
        <v>9018.01</v>
      </c>
      <c r="M30" s="43">
        <f t="shared" si="3"/>
        <v>30.918891428571435</v>
      </c>
      <c r="N30" s="43">
        <f t="shared" si="4"/>
        <v>23333.333333333332</v>
      </c>
      <c r="O30" s="43">
        <v>35000</v>
      </c>
      <c r="P30" s="43">
        <f t="shared" si="5"/>
        <v>150</v>
      </c>
      <c r="Q30" s="43">
        <v>10000</v>
      </c>
      <c r="R30" s="43">
        <f t="shared" si="6"/>
        <v>2500</v>
      </c>
      <c r="S30" s="43">
        <f t="shared" si="7"/>
        <v>2500</v>
      </c>
      <c r="T30" s="11"/>
      <c r="U30" s="43">
        <f t="shared" si="8"/>
        <v>8750</v>
      </c>
      <c r="V30" s="43"/>
      <c r="W30" s="43"/>
      <c r="X30" s="43"/>
      <c r="Y30" s="43"/>
      <c r="Z30" s="43">
        <v>13500</v>
      </c>
      <c r="AA30" s="43">
        <v>13500</v>
      </c>
      <c r="AB30" s="43">
        <v>1500</v>
      </c>
      <c r="AC30" s="43">
        <v>15600</v>
      </c>
      <c r="AD30" s="43">
        <v>3600</v>
      </c>
      <c r="AE30" s="45">
        <v>14200</v>
      </c>
      <c r="AF30" s="45">
        <v>11000</v>
      </c>
      <c r="AG30" s="45">
        <v>11000</v>
      </c>
      <c r="AH30" s="45">
        <v>10000</v>
      </c>
      <c r="AI30" s="45"/>
      <c r="AJ30" s="45"/>
      <c r="AK30" s="45">
        <v>14000</v>
      </c>
      <c r="AL30" s="66">
        <v>11994.91</v>
      </c>
      <c r="AM30" s="65">
        <f>SUM(AL30/(AK30/100))</f>
        <v>85.67792857142857</v>
      </c>
    </row>
    <row r="31" spans="1:39" s="4" customFormat="1" ht="16.5" thickBot="1">
      <c r="A31" s="45"/>
      <c r="B31" s="45"/>
      <c r="C31" s="45">
        <v>613900</v>
      </c>
      <c r="D31" s="47" t="s">
        <v>37</v>
      </c>
      <c r="E31" s="46" t="s">
        <v>38</v>
      </c>
      <c r="F31" s="43">
        <v>133000</v>
      </c>
      <c r="G31" s="43">
        <f t="shared" si="0"/>
        <v>66500</v>
      </c>
      <c r="H31" s="43">
        <v>43766.15</v>
      </c>
      <c r="I31" s="43">
        <f t="shared" si="1"/>
        <v>65.81375939849625</v>
      </c>
      <c r="J31" s="43">
        <v>136000</v>
      </c>
      <c r="K31" s="43">
        <f t="shared" si="2"/>
        <v>113333.33333333334</v>
      </c>
      <c r="L31" s="43">
        <v>69983.96</v>
      </c>
      <c r="M31" s="43">
        <f t="shared" si="3"/>
        <v>61.750552941176466</v>
      </c>
      <c r="N31" s="43">
        <f t="shared" si="4"/>
        <v>90666.66666666667</v>
      </c>
      <c r="O31" s="43">
        <v>136000</v>
      </c>
      <c r="P31" s="43">
        <f t="shared" si="5"/>
        <v>150</v>
      </c>
      <c r="Q31" s="43">
        <v>96500</v>
      </c>
      <c r="R31" s="43">
        <f t="shared" si="6"/>
        <v>24125</v>
      </c>
      <c r="S31" s="43">
        <f t="shared" si="7"/>
        <v>24125</v>
      </c>
      <c r="T31" s="11"/>
      <c r="U31" s="43">
        <f t="shared" si="8"/>
        <v>34000</v>
      </c>
      <c r="V31" s="43"/>
      <c r="W31" s="43"/>
      <c r="X31" s="43"/>
      <c r="Y31" s="43"/>
      <c r="Z31" s="43">
        <v>126000</v>
      </c>
      <c r="AA31" s="43">
        <v>126000</v>
      </c>
      <c r="AB31" s="43">
        <v>88500</v>
      </c>
      <c r="AC31" s="43">
        <v>101500</v>
      </c>
      <c r="AD31" s="43">
        <v>81500</v>
      </c>
      <c r="AE31" s="45">
        <v>154000</v>
      </c>
      <c r="AF31" s="45">
        <v>218800</v>
      </c>
      <c r="AG31" s="45">
        <v>238800</v>
      </c>
      <c r="AH31" s="45">
        <v>363300</v>
      </c>
      <c r="AI31" s="45"/>
      <c r="AJ31" s="45"/>
      <c r="AK31" s="45">
        <v>388300</v>
      </c>
      <c r="AL31" s="66">
        <v>288283.01</v>
      </c>
      <c r="AM31" s="65">
        <f>SUM(AL31/(AK31/100))</f>
        <v>74.24234097347411</v>
      </c>
    </row>
    <row r="32" spans="1:39" s="4" customFormat="1" ht="16.5" hidden="1" thickBot="1">
      <c r="A32" s="45"/>
      <c r="B32" s="45"/>
      <c r="C32" s="45"/>
      <c r="D32" s="45"/>
      <c r="E32" s="46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11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5"/>
      <c r="AF32" s="45"/>
      <c r="AG32" s="45"/>
      <c r="AH32" s="45"/>
      <c r="AI32" s="45"/>
      <c r="AJ32" s="45"/>
      <c r="AK32" s="45"/>
      <c r="AL32" s="66"/>
      <c r="AM32" s="66"/>
    </row>
    <row r="33" spans="1:39" ht="16.5" hidden="1" thickBot="1">
      <c r="A33" s="45"/>
      <c r="B33" s="45">
        <v>681600</v>
      </c>
      <c r="C33" s="45">
        <v>681610</v>
      </c>
      <c r="D33" s="45" t="s">
        <v>84</v>
      </c>
      <c r="E33" s="46" t="s">
        <v>39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2">
        <v>148740</v>
      </c>
      <c r="R33" s="43">
        <f t="shared" si="6"/>
        <v>37185</v>
      </c>
      <c r="S33" s="43">
        <f t="shared" si="7"/>
        <v>37185</v>
      </c>
      <c r="T33" s="11"/>
      <c r="U33" s="43"/>
      <c r="V33" s="42"/>
      <c r="W33" s="42"/>
      <c r="X33" s="42"/>
      <c r="Y33" s="42"/>
      <c r="Z33" s="42">
        <v>60000</v>
      </c>
      <c r="AA33" s="42">
        <v>60000</v>
      </c>
      <c r="AB33" s="42">
        <v>200000</v>
      </c>
      <c r="AC33" s="42">
        <v>0</v>
      </c>
      <c r="AD33" s="42">
        <v>0</v>
      </c>
      <c r="AE33" s="40">
        <v>0</v>
      </c>
      <c r="AF33" s="40">
        <v>0</v>
      </c>
      <c r="AG33" s="40">
        <v>0</v>
      </c>
      <c r="AH33" s="40">
        <v>0</v>
      </c>
      <c r="AI33" s="40"/>
      <c r="AJ33" s="40"/>
      <c r="AK33" s="40">
        <v>0</v>
      </c>
      <c r="AL33" s="67">
        <v>0</v>
      </c>
      <c r="AM33" s="67">
        <v>0</v>
      </c>
    </row>
    <row r="34" spans="1:39" ht="16.5" thickBot="1">
      <c r="A34" s="45"/>
      <c r="B34" s="45">
        <v>614000</v>
      </c>
      <c r="C34" s="45"/>
      <c r="D34" s="45" t="s">
        <v>107</v>
      </c>
      <c r="E34" s="46" t="s">
        <v>40</v>
      </c>
      <c r="F34" s="43">
        <f>SUM(F40+F41+F43+F44)</f>
        <v>703000</v>
      </c>
      <c r="G34" s="43">
        <f>SUM(F34/12)*6</f>
        <v>351500</v>
      </c>
      <c r="H34" s="43">
        <f>SUM(H40+H41+H43+H44)</f>
        <v>602804.28</v>
      </c>
      <c r="I34" s="43">
        <f>SUM(H34/(G34/100))</f>
        <v>171.49481650071124</v>
      </c>
      <c r="J34" s="43">
        <f>SUM(J40+J41+J43+J44)</f>
        <v>1863000</v>
      </c>
      <c r="K34" s="43">
        <f>SUM(J34/12)*10</f>
        <v>1552500</v>
      </c>
      <c r="L34" s="43">
        <f>SUM(L40+L41+L43+L44)</f>
        <v>1146558.09</v>
      </c>
      <c r="M34" s="43">
        <f>SUM(L34/(K34/100))</f>
        <v>73.85237294685992</v>
      </c>
      <c r="N34" s="43">
        <f>SUM(J34/12)*8</f>
        <v>1242000</v>
      </c>
      <c r="O34" s="43">
        <f>SUM(O40+O41+O43+O44)</f>
        <v>1863000</v>
      </c>
      <c r="P34" s="43">
        <f>SUM(O34/(N34/100))</f>
        <v>150</v>
      </c>
      <c r="Q34" s="42">
        <f>SUM(Q40+Q41+Q43+Q44+Q45)</f>
        <v>662200</v>
      </c>
      <c r="R34" s="43">
        <f>SUM(Q34/4)</f>
        <v>165550</v>
      </c>
      <c r="S34" s="42">
        <f aca="true" t="shared" si="12" ref="S34:S46">SUM(Q34/4)</f>
        <v>165550</v>
      </c>
      <c r="T34" s="11"/>
      <c r="U34" s="42">
        <f>SUM(J34/4)</f>
        <v>465750</v>
      </c>
      <c r="V34" s="42"/>
      <c r="W34" s="42"/>
      <c r="X34" s="42"/>
      <c r="Y34" s="42"/>
      <c r="Z34" s="42">
        <f aca="true" t="shared" si="13" ref="Z34:AE34">SUM(Z40+Z41+Z42+Z43+Z44+Z45)</f>
        <v>737900</v>
      </c>
      <c r="AA34" s="42">
        <f t="shared" si="13"/>
        <v>737900</v>
      </c>
      <c r="AB34" s="42">
        <f t="shared" si="13"/>
        <v>546300</v>
      </c>
      <c r="AC34" s="42">
        <f t="shared" si="13"/>
        <v>763000</v>
      </c>
      <c r="AD34" s="42">
        <f t="shared" si="13"/>
        <v>674700</v>
      </c>
      <c r="AE34" s="40">
        <f t="shared" si="13"/>
        <v>1060000</v>
      </c>
      <c r="AF34" s="40">
        <f>SUM(AF40+AF41+AF42+AF43+AF44+AF45)</f>
        <v>1037000</v>
      </c>
      <c r="AG34" s="40">
        <f>SUM(AG40+AG41+AG42+AG43+AG44+AG45)</f>
        <v>1280700</v>
      </c>
      <c r="AH34" s="40">
        <f>SUM(AH40+AH41+AH42+AH43+AH44+AH45)</f>
        <v>1371000</v>
      </c>
      <c r="AI34" s="40"/>
      <c r="AJ34" s="40"/>
      <c r="AK34" s="40">
        <f>SUM(AK40+AK41+AK42+AK43+AK44+AK45)</f>
        <v>2005900</v>
      </c>
      <c r="AL34" s="67">
        <f>SUM(AL40+AL41+AL42+AL43+AL44+AL45)</f>
        <v>1665738.66</v>
      </c>
      <c r="AM34" s="65">
        <f>SUM(AL34/(AK34/100))</f>
        <v>83.04195922030011</v>
      </c>
    </row>
    <row r="35" spans="1:39" s="7" customFormat="1" ht="15.75">
      <c r="A35" s="48"/>
      <c r="B35" s="48"/>
      <c r="C35" s="48"/>
      <c r="D35" s="48"/>
      <c r="E35" s="49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1"/>
      <c r="R35" s="50"/>
      <c r="S35" s="51"/>
      <c r="T35" s="52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3"/>
      <c r="AF35" s="53"/>
      <c r="AG35" s="53"/>
      <c r="AH35" s="53"/>
      <c r="AI35" s="53"/>
      <c r="AJ35" s="53"/>
      <c r="AK35" s="53"/>
      <c r="AL35" s="53"/>
      <c r="AM35" s="53"/>
    </row>
    <row r="36" spans="1:39" s="7" customFormat="1" ht="15.75">
      <c r="A36" s="52"/>
      <c r="B36" s="52"/>
      <c r="C36" s="52"/>
      <c r="D36" s="52"/>
      <c r="E36" s="58">
        <v>5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6"/>
      <c r="R36" s="55"/>
      <c r="S36" s="56"/>
      <c r="T36" s="52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7"/>
      <c r="AF36" s="57"/>
      <c r="AG36" s="57"/>
      <c r="AH36" s="57"/>
      <c r="AI36" s="57"/>
      <c r="AJ36" s="57"/>
      <c r="AK36" s="57"/>
      <c r="AL36" s="57"/>
      <c r="AM36" s="57"/>
    </row>
    <row r="37" spans="1:39" s="7" customFormat="1" ht="15.75">
      <c r="A37" s="52"/>
      <c r="B37" s="52"/>
      <c r="C37" s="52"/>
      <c r="D37" s="52"/>
      <c r="E37" s="54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6"/>
      <c r="R37" s="55"/>
      <c r="S37" s="56"/>
      <c r="T37" s="52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7"/>
      <c r="AF37" s="57"/>
      <c r="AG37" s="57"/>
      <c r="AH37" s="57"/>
      <c r="AI37" s="57"/>
      <c r="AJ37" s="57"/>
      <c r="AK37" s="57"/>
      <c r="AL37" s="57"/>
      <c r="AM37" s="57"/>
    </row>
    <row r="38" spans="1:39" s="7" customFormat="1" ht="15.75">
      <c r="A38" s="52"/>
      <c r="B38" s="52"/>
      <c r="C38" s="52"/>
      <c r="D38" s="52"/>
      <c r="E38" s="54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6"/>
      <c r="R38" s="55"/>
      <c r="S38" s="56"/>
      <c r="T38" s="52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7"/>
      <c r="AF38" s="57"/>
      <c r="AG38" s="57"/>
      <c r="AH38" s="57"/>
      <c r="AI38" s="57"/>
      <c r="AJ38" s="57"/>
      <c r="AK38" s="57"/>
      <c r="AL38" s="57"/>
      <c r="AM38" s="57"/>
    </row>
    <row r="39" spans="1:39" s="7" customFormat="1" ht="16.5" thickBot="1">
      <c r="A39" s="59"/>
      <c r="B39" s="59"/>
      <c r="C39" s="59"/>
      <c r="D39" s="59"/>
      <c r="E39" s="60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2"/>
      <c r="R39" s="61"/>
      <c r="S39" s="62"/>
      <c r="T39" s="5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3"/>
      <c r="AF39" s="63"/>
      <c r="AG39" s="63"/>
      <c r="AH39" s="63"/>
      <c r="AI39" s="63"/>
      <c r="AJ39" s="63"/>
      <c r="AK39" s="63"/>
      <c r="AL39" s="63"/>
      <c r="AM39" s="63"/>
    </row>
    <row r="40" spans="1:39" s="4" customFormat="1" ht="16.5" thickBot="1">
      <c r="A40" s="45"/>
      <c r="B40" s="45"/>
      <c r="C40" s="45">
        <v>614100</v>
      </c>
      <c r="D40" s="45" t="s">
        <v>108</v>
      </c>
      <c r="E40" s="46" t="s">
        <v>79</v>
      </c>
      <c r="F40" s="43">
        <v>15000</v>
      </c>
      <c r="G40" s="43">
        <f>SUM(F40/12)*6</f>
        <v>7500</v>
      </c>
      <c r="H40" s="43">
        <v>5450</v>
      </c>
      <c r="I40" s="43">
        <f>SUM(H40/(G40/100))</f>
        <v>72.66666666666667</v>
      </c>
      <c r="J40" s="43">
        <v>15000</v>
      </c>
      <c r="K40" s="43">
        <f>SUM(J40/12)*10</f>
        <v>12500</v>
      </c>
      <c r="L40" s="43">
        <v>6666.2</v>
      </c>
      <c r="M40" s="43">
        <f>SUM(L40/(K40/100))</f>
        <v>53.3296</v>
      </c>
      <c r="N40" s="43">
        <f>SUM(J40/12)*8</f>
        <v>10000</v>
      </c>
      <c r="O40" s="43">
        <v>15000</v>
      </c>
      <c r="P40" s="43">
        <f>SUM(O40/(N40/100))</f>
        <v>150</v>
      </c>
      <c r="Q40" s="43">
        <v>25000</v>
      </c>
      <c r="R40" s="43">
        <f>SUM(Q40/4)</f>
        <v>6250</v>
      </c>
      <c r="S40" s="43">
        <f t="shared" si="12"/>
        <v>6250</v>
      </c>
      <c r="T40" s="11"/>
      <c r="U40" s="43">
        <f>SUM(J40/4)</f>
        <v>3750</v>
      </c>
      <c r="V40" s="43"/>
      <c r="W40" s="43"/>
      <c r="X40" s="43"/>
      <c r="Y40" s="43"/>
      <c r="Z40" s="43">
        <v>22000</v>
      </c>
      <c r="AA40" s="43">
        <v>22000</v>
      </c>
      <c r="AB40" s="43">
        <v>14200</v>
      </c>
      <c r="AC40" s="43">
        <v>32000</v>
      </c>
      <c r="AD40" s="43">
        <v>22000</v>
      </c>
      <c r="AE40" s="45">
        <v>30000</v>
      </c>
      <c r="AF40" s="45">
        <v>30000</v>
      </c>
      <c r="AG40" s="45">
        <v>30000</v>
      </c>
      <c r="AH40" s="45">
        <v>60000</v>
      </c>
      <c r="AI40" s="45"/>
      <c r="AJ40" s="45"/>
      <c r="AK40" s="45">
        <v>120000</v>
      </c>
      <c r="AL40" s="66">
        <v>91011</v>
      </c>
      <c r="AM40" s="65">
        <f>SUM(AL40/(AK40/100))</f>
        <v>75.8425</v>
      </c>
    </row>
    <row r="41" spans="1:39" s="4" customFormat="1" ht="16.5" thickBot="1">
      <c r="A41" s="45"/>
      <c r="B41" s="45"/>
      <c r="C41" s="45">
        <v>614200</v>
      </c>
      <c r="D41" s="45" t="s">
        <v>109</v>
      </c>
      <c r="E41" s="46" t="s">
        <v>41</v>
      </c>
      <c r="F41" s="43">
        <v>210000</v>
      </c>
      <c r="G41" s="43">
        <f>SUM(F41/12)*6</f>
        <v>105000</v>
      </c>
      <c r="H41" s="43">
        <v>62359.67</v>
      </c>
      <c r="I41" s="43">
        <f>SUM(H41/(G41/100))</f>
        <v>59.390161904761904</v>
      </c>
      <c r="J41" s="43">
        <v>165000</v>
      </c>
      <c r="K41" s="43">
        <f>SUM(J41/12)*10</f>
        <v>137500</v>
      </c>
      <c r="L41" s="43">
        <v>101280.73</v>
      </c>
      <c r="M41" s="43">
        <f>SUM(L41/(K41/100))</f>
        <v>73.65871272727273</v>
      </c>
      <c r="N41" s="43">
        <f>SUM(J41/12)*8</f>
        <v>110000</v>
      </c>
      <c r="O41" s="43">
        <v>165000</v>
      </c>
      <c r="P41" s="43">
        <f>SUM(O41/(N41/100))</f>
        <v>150</v>
      </c>
      <c r="Q41" s="43">
        <v>203000</v>
      </c>
      <c r="R41" s="43">
        <v>30750</v>
      </c>
      <c r="S41" s="43">
        <f t="shared" si="12"/>
        <v>50750</v>
      </c>
      <c r="T41" s="11"/>
      <c r="U41" s="43">
        <f>SUM(J41/4)</f>
        <v>41250</v>
      </c>
      <c r="V41" s="43"/>
      <c r="W41" s="43"/>
      <c r="X41" s="43"/>
      <c r="Y41" s="43"/>
      <c r="Z41" s="43">
        <v>254000</v>
      </c>
      <c r="AA41" s="43">
        <v>254000</v>
      </c>
      <c r="AB41" s="43">
        <v>194400</v>
      </c>
      <c r="AC41" s="43">
        <v>288000</v>
      </c>
      <c r="AD41" s="43">
        <v>259000</v>
      </c>
      <c r="AE41" s="45">
        <v>480500</v>
      </c>
      <c r="AF41" s="45">
        <v>488000</v>
      </c>
      <c r="AG41" s="45">
        <v>488000</v>
      </c>
      <c r="AH41" s="45">
        <v>545000</v>
      </c>
      <c r="AI41" s="45"/>
      <c r="AJ41" s="45"/>
      <c r="AK41" s="45">
        <v>976000</v>
      </c>
      <c r="AL41" s="66">
        <v>837997.01</v>
      </c>
      <c r="AM41" s="65">
        <f>SUM(AL41/(AK41/100))</f>
        <v>85.8603493852459</v>
      </c>
    </row>
    <row r="42" spans="1:39" s="4" customFormat="1" ht="16.5" thickBot="1">
      <c r="A42" s="45"/>
      <c r="B42" s="45"/>
      <c r="C42" s="45">
        <v>614800</v>
      </c>
      <c r="D42" s="45" t="s">
        <v>110</v>
      </c>
      <c r="E42" s="46" t="s">
        <v>104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>
        <v>0</v>
      </c>
      <c r="R42" s="43"/>
      <c r="S42" s="43">
        <f t="shared" si="12"/>
        <v>0</v>
      </c>
      <c r="T42" s="11"/>
      <c r="U42" s="43"/>
      <c r="V42" s="43"/>
      <c r="W42" s="43"/>
      <c r="X42" s="43"/>
      <c r="Y42" s="43"/>
      <c r="Z42" s="43">
        <v>6000</v>
      </c>
      <c r="AA42" s="43">
        <v>6000</v>
      </c>
      <c r="AB42" s="43">
        <v>6000</v>
      </c>
      <c r="AC42" s="43">
        <v>8000</v>
      </c>
      <c r="AD42" s="43">
        <v>6200</v>
      </c>
      <c r="AE42" s="45">
        <v>8000</v>
      </c>
      <c r="AF42" s="45">
        <v>5000</v>
      </c>
      <c r="AG42" s="45">
        <v>5000</v>
      </c>
      <c r="AH42" s="45">
        <v>5000</v>
      </c>
      <c r="AI42" s="45"/>
      <c r="AJ42" s="45"/>
      <c r="AK42" s="45">
        <v>4000</v>
      </c>
      <c r="AL42" s="66">
        <v>2049.61</v>
      </c>
      <c r="AM42" s="65">
        <f>SUM(AL42/(AK42/100))</f>
        <v>51.24025</v>
      </c>
    </row>
    <row r="43" spans="1:39" s="4" customFormat="1" ht="16.5" thickBot="1">
      <c r="A43" s="45"/>
      <c r="B43" s="45"/>
      <c r="C43" s="45">
        <v>614300</v>
      </c>
      <c r="D43" s="45" t="s">
        <v>111</v>
      </c>
      <c r="E43" s="46" t="s">
        <v>42</v>
      </c>
      <c r="F43" s="43">
        <v>430000</v>
      </c>
      <c r="G43" s="43">
        <f>SUM(F43/12)*6</f>
        <v>215000</v>
      </c>
      <c r="H43" s="43">
        <v>465788.61</v>
      </c>
      <c r="I43" s="43">
        <f>SUM(H43/(G43/100))</f>
        <v>216.64586511627905</v>
      </c>
      <c r="J43" s="43">
        <v>1486000</v>
      </c>
      <c r="K43" s="43">
        <f>SUM(J43/12)*10</f>
        <v>1238333.3333333333</v>
      </c>
      <c r="L43" s="43">
        <v>916205.16</v>
      </c>
      <c r="M43" s="43">
        <f>SUM(L43/(K43/100))</f>
        <v>73.98695773889638</v>
      </c>
      <c r="N43" s="43">
        <f>SUM(J43/12)*8</f>
        <v>990666.6666666666</v>
      </c>
      <c r="O43" s="43">
        <v>1486000</v>
      </c>
      <c r="P43" s="43">
        <f>SUM(O43/(N43/100))</f>
        <v>150</v>
      </c>
      <c r="Q43" s="43">
        <v>213200</v>
      </c>
      <c r="R43" s="43">
        <f>SUM(Q43/4)</f>
        <v>53300</v>
      </c>
      <c r="S43" s="43">
        <f t="shared" si="12"/>
        <v>53300</v>
      </c>
      <c r="T43" s="11"/>
      <c r="U43" s="43">
        <f>SUM(J43/4)</f>
        <v>371500</v>
      </c>
      <c r="V43" s="43"/>
      <c r="W43" s="43"/>
      <c r="X43" s="43"/>
      <c r="Y43" s="43"/>
      <c r="Z43" s="43">
        <v>224900</v>
      </c>
      <c r="AA43" s="43">
        <v>224900</v>
      </c>
      <c r="AB43" s="43">
        <v>166100</v>
      </c>
      <c r="AC43" s="43">
        <v>213000</v>
      </c>
      <c r="AD43" s="43">
        <v>185500</v>
      </c>
      <c r="AE43" s="45">
        <v>280000</v>
      </c>
      <c r="AF43" s="45">
        <v>269000</v>
      </c>
      <c r="AG43" s="45">
        <v>352700</v>
      </c>
      <c r="AH43" s="45">
        <v>461000</v>
      </c>
      <c r="AI43" s="45"/>
      <c r="AJ43" s="45"/>
      <c r="AK43" s="45">
        <v>534900</v>
      </c>
      <c r="AL43" s="66">
        <v>399181.04</v>
      </c>
      <c r="AM43" s="65">
        <f>SUM(AL43/(AK43/100))</f>
        <v>74.62722751916246</v>
      </c>
    </row>
    <row r="44" spans="1:39" s="4" customFormat="1" ht="16.5" thickBot="1">
      <c r="A44" s="45"/>
      <c r="B44" s="45"/>
      <c r="C44" s="45">
        <v>614400</v>
      </c>
      <c r="D44" s="45" t="s">
        <v>112</v>
      </c>
      <c r="E44" s="46" t="s">
        <v>43</v>
      </c>
      <c r="F44" s="43">
        <v>48000</v>
      </c>
      <c r="G44" s="43">
        <f>SUM(F44/12)*6</f>
        <v>24000</v>
      </c>
      <c r="H44" s="43">
        <v>69206</v>
      </c>
      <c r="I44" s="43">
        <f>SUM(H44/(G44/100))</f>
        <v>288.35833333333335</v>
      </c>
      <c r="J44" s="43">
        <v>197000</v>
      </c>
      <c r="K44" s="43">
        <f>SUM(J44/12)*10</f>
        <v>164166.6666666667</v>
      </c>
      <c r="L44" s="43">
        <v>122406</v>
      </c>
      <c r="M44" s="43">
        <f>SUM(L44/(K44/100))</f>
        <v>74.56203045685278</v>
      </c>
      <c r="N44" s="43">
        <f>SUM(J44/12)*8</f>
        <v>131333.33333333334</v>
      </c>
      <c r="O44" s="43">
        <v>197000</v>
      </c>
      <c r="P44" s="43">
        <f>SUM(O44/(N44/100))</f>
        <v>149.99999999999997</v>
      </c>
      <c r="Q44" s="43">
        <v>221000</v>
      </c>
      <c r="R44" s="43">
        <f>SUM(Q44/4)</f>
        <v>55250</v>
      </c>
      <c r="S44" s="43">
        <f t="shared" si="12"/>
        <v>55250</v>
      </c>
      <c r="T44" s="11"/>
      <c r="U44" s="43">
        <f>SUM(J44/4)</f>
        <v>49250</v>
      </c>
      <c r="V44" s="43"/>
      <c r="W44" s="43"/>
      <c r="X44" s="43"/>
      <c r="Y44" s="43"/>
      <c r="Z44" s="43">
        <v>231000</v>
      </c>
      <c r="AA44" s="43">
        <v>231000</v>
      </c>
      <c r="AB44" s="43">
        <v>165600</v>
      </c>
      <c r="AC44" s="43">
        <v>222000</v>
      </c>
      <c r="AD44" s="43">
        <v>202000</v>
      </c>
      <c r="AE44" s="45">
        <v>261500</v>
      </c>
      <c r="AF44" s="45">
        <v>245000</v>
      </c>
      <c r="AG44" s="45">
        <v>405000</v>
      </c>
      <c r="AH44" s="45">
        <v>300000</v>
      </c>
      <c r="AI44" s="45"/>
      <c r="AJ44" s="45"/>
      <c r="AK44" s="45">
        <v>371000</v>
      </c>
      <c r="AL44" s="66">
        <v>335500</v>
      </c>
      <c r="AM44" s="65">
        <f>SUM(AL44/(AK44/100))</f>
        <v>90.43126684636118</v>
      </c>
    </row>
    <row r="45" spans="1:39" ht="16.5" hidden="1" thickBot="1">
      <c r="A45" s="45"/>
      <c r="B45" s="45"/>
      <c r="C45" s="45"/>
      <c r="D45" s="45"/>
      <c r="E45" s="46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2"/>
      <c r="R45" s="43">
        <f>SUM(Q45/4)</f>
        <v>0</v>
      </c>
      <c r="S45" s="42">
        <f t="shared" si="12"/>
        <v>0</v>
      </c>
      <c r="T45" s="11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0"/>
      <c r="AF45" s="40"/>
      <c r="AG45" s="40"/>
      <c r="AH45" s="40"/>
      <c r="AI45" s="40"/>
      <c r="AJ45" s="40"/>
      <c r="AK45" s="40"/>
      <c r="AL45" s="67"/>
      <c r="AM45" s="67"/>
    </row>
    <row r="46" spans="1:39" ht="16.5" hidden="1" thickBot="1">
      <c r="A46" s="40"/>
      <c r="B46" s="40">
        <v>681600</v>
      </c>
      <c r="C46" s="40">
        <v>681610</v>
      </c>
      <c r="D46" s="40">
        <v>2</v>
      </c>
      <c r="E46" s="41" t="s">
        <v>81</v>
      </c>
      <c r="F46" s="42">
        <v>163000</v>
      </c>
      <c r="G46" s="42">
        <f>SUM(F46/12)*6</f>
        <v>81500</v>
      </c>
      <c r="H46" s="42">
        <v>30444.3</v>
      </c>
      <c r="I46" s="42">
        <f>SUM(H46/(G46/100))</f>
        <v>37.35496932515338</v>
      </c>
      <c r="J46" s="42">
        <v>263000</v>
      </c>
      <c r="K46" s="42">
        <f>SUM(J46/12)*10</f>
        <v>219166.6666666667</v>
      </c>
      <c r="L46" s="42">
        <v>175784.36</v>
      </c>
      <c r="M46" s="42">
        <f>SUM(L46/(K46/100))</f>
        <v>80.20579163498097</v>
      </c>
      <c r="N46" s="42">
        <f>SUM(J46/12)*8</f>
        <v>175333.33333333334</v>
      </c>
      <c r="O46" s="42">
        <v>263000</v>
      </c>
      <c r="P46" s="42">
        <f>SUM(O46/(N46/100))</f>
        <v>150</v>
      </c>
      <c r="Q46" s="42">
        <v>148740</v>
      </c>
      <c r="R46" s="43">
        <f>SUM(Q46/4)</f>
        <v>37185</v>
      </c>
      <c r="S46" s="42">
        <f t="shared" si="12"/>
        <v>37185</v>
      </c>
      <c r="T46" s="11"/>
      <c r="U46" s="42">
        <f>SUM(J46/4)</f>
        <v>65750</v>
      </c>
      <c r="V46" s="42"/>
      <c r="W46" s="42"/>
      <c r="X46" s="42"/>
      <c r="Y46" s="42"/>
      <c r="Z46" s="42">
        <v>0</v>
      </c>
      <c r="AA46" s="42"/>
      <c r="AB46" s="42"/>
      <c r="AC46" s="42">
        <v>0</v>
      </c>
      <c r="AD46" s="42">
        <v>0</v>
      </c>
      <c r="AE46" s="40">
        <v>0</v>
      </c>
      <c r="AF46" s="40">
        <v>0</v>
      </c>
      <c r="AG46" s="40">
        <v>0</v>
      </c>
      <c r="AH46" s="40">
        <v>0</v>
      </c>
      <c r="AI46" s="40"/>
      <c r="AJ46" s="40"/>
      <c r="AK46" s="40">
        <v>0</v>
      </c>
      <c r="AL46" s="67">
        <v>0</v>
      </c>
      <c r="AM46" s="67">
        <v>0</v>
      </c>
    </row>
    <row r="47" spans="1:39" ht="16.5" hidden="1" thickBot="1">
      <c r="A47" s="40"/>
      <c r="B47" s="40">
        <v>681600</v>
      </c>
      <c r="C47" s="40">
        <v>681610</v>
      </c>
      <c r="D47" s="40">
        <v>3</v>
      </c>
      <c r="E47" s="41" t="s">
        <v>39</v>
      </c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11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0"/>
      <c r="AF47" s="40"/>
      <c r="AG47" s="40"/>
      <c r="AH47" s="40"/>
      <c r="AI47" s="40"/>
      <c r="AJ47" s="40"/>
      <c r="AK47" s="40"/>
      <c r="AL47" s="67"/>
      <c r="AM47" s="67"/>
    </row>
    <row r="48" spans="1:39" ht="16.5" hidden="1" thickBot="1">
      <c r="A48" s="40"/>
      <c r="B48" s="40"/>
      <c r="C48" s="40">
        <v>681610</v>
      </c>
      <c r="D48" s="40" t="s">
        <v>75</v>
      </c>
      <c r="E48" s="41" t="s">
        <v>76</v>
      </c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>
        <v>0</v>
      </c>
      <c r="R48" s="42"/>
      <c r="S48" s="42"/>
      <c r="T48" s="11"/>
      <c r="U48" s="42"/>
      <c r="V48" s="42"/>
      <c r="W48" s="42"/>
      <c r="X48" s="42"/>
      <c r="Y48" s="42"/>
      <c r="Z48" s="42">
        <v>0</v>
      </c>
      <c r="AA48" s="42"/>
      <c r="AB48" s="42"/>
      <c r="AC48" s="42">
        <v>0</v>
      </c>
      <c r="AD48" s="42">
        <v>0</v>
      </c>
      <c r="AE48" s="40">
        <v>0</v>
      </c>
      <c r="AF48" s="40">
        <v>0</v>
      </c>
      <c r="AG48" s="40">
        <v>0</v>
      </c>
      <c r="AH48" s="40">
        <v>0</v>
      </c>
      <c r="AI48" s="40"/>
      <c r="AJ48" s="40"/>
      <c r="AK48" s="40">
        <v>0</v>
      </c>
      <c r="AL48" s="67">
        <v>0</v>
      </c>
      <c r="AM48" s="67">
        <v>0</v>
      </c>
    </row>
    <row r="49" spans="1:39" ht="16.5" hidden="1" thickBot="1">
      <c r="A49" s="40"/>
      <c r="B49" s="40"/>
      <c r="C49" s="40"/>
      <c r="D49" s="40"/>
      <c r="E49" s="41"/>
      <c r="F49" s="42">
        <f>SUM(F50+F57)</f>
        <v>255000</v>
      </c>
      <c r="G49" s="42">
        <f aca="true" t="shared" si="14" ref="G49:G60">SUM(F49/12)*6</f>
        <v>127500</v>
      </c>
      <c r="H49" s="42">
        <f>SUM(H50+H57)</f>
        <v>73683.62</v>
      </c>
      <c r="I49" s="42">
        <f aca="true" t="shared" si="15" ref="I49:I60">SUM(H49/(G49/100))</f>
        <v>57.79107450980392</v>
      </c>
      <c r="J49" s="42">
        <f>SUM(J50+J57)</f>
        <v>365400</v>
      </c>
      <c r="K49" s="42">
        <f aca="true" t="shared" si="16" ref="K49:K60">SUM(J49/12)*10</f>
        <v>304500</v>
      </c>
      <c r="L49" s="42">
        <f>SUM(L50+L57)</f>
        <v>471197.44</v>
      </c>
      <c r="M49" s="42">
        <f aca="true" t="shared" si="17" ref="M49:M60">SUM(L49/(K49/100))</f>
        <v>154.7446436781609</v>
      </c>
      <c r="N49" s="42">
        <f aca="true" t="shared" si="18" ref="N49:N60">SUM(J49/12)*8</f>
        <v>243600</v>
      </c>
      <c r="O49" s="42">
        <f>SUM(O50+O57)</f>
        <v>365400</v>
      </c>
      <c r="P49" s="42">
        <f aca="true" t="shared" si="19" ref="P49:P60">SUM(O49/(N49/100))</f>
        <v>150</v>
      </c>
      <c r="Q49" s="42">
        <f>SUM(Q50+Q57)</f>
        <v>749000</v>
      </c>
      <c r="R49" s="43">
        <f>SUM(Q49/4)</f>
        <v>187250</v>
      </c>
      <c r="S49" s="42">
        <f>SUM(Q49/4)</f>
        <v>187250</v>
      </c>
      <c r="T49" s="11"/>
      <c r="U49" s="42">
        <f>SUM(J49/4)</f>
        <v>91350</v>
      </c>
      <c r="V49" s="42"/>
      <c r="W49" s="42"/>
      <c r="X49" s="42"/>
      <c r="Y49" s="42"/>
      <c r="Z49" s="42">
        <f>SUM(Z50+Z57)</f>
        <v>933000</v>
      </c>
      <c r="AA49" s="42"/>
      <c r="AB49" s="42"/>
      <c r="AC49" s="42"/>
      <c r="AD49" s="42"/>
      <c r="AE49" s="40"/>
      <c r="AF49" s="40"/>
      <c r="AG49" s="40"/>
      <c r="AH49" s="40"/>
      <c r="AI49" s="40"/>
      <c r="AJ49" s="40"/>
      <c r="AK49" s="40"/>
      <c r="AL49" s="67"/>
      <c r="AM49" s="67"/>
    </row>
    <row r="50" spans="1:39" s="3" customFormat="1" ht="16.5" thickBot="1">
      <c r="A50" s="40"/>
      <c r="B50" s="40">
        <v>615000</v>
      </c>
      <c r="C50" s="40"/>
      <c r="D50" s="40">
        <v>2</v>
      </c>
      <c r="E50" s="41" t="s">
        <v>44</v>
      </c>
      <c r="F50" s="42">
        <f>SUM(F51+F52)</f>
        <v>40000</v>
      </c>
      <c r="G50" s="42">
        <f t="shared" si="14"/>
        <v>20000</v>
      </c>
      <c r="H50" s="42">
        <f>SUM(H51+H52)</f>
        <v>72645.62</v>
      </c>
      <c r="I50" s="42">
        <f t="shared" si="15"/>
        <v>363.2281</v>
      </c>
      <c r="J50" s="42">
        <f>SUM(J51+J52)</f>
        <v>162000</v>
      </c>
      <c r="K50" s="42">
        <f t="shared" si="16"/>
        <v>135000</v>
      </c>
      <c r="L50" s="42">
        <f>SUM(L51+L52)</f>
        <v>443390.07</v>
      </c>
      <c r="M50" s="42">
        <f t="shared" si="17"/>
        <v>328.43708888888887</v>
      </c>
      <c r="N50" s="42">
        <f t="shared" si="18"/>
        <v>108000</v>
      </c>
      <c r="O50" s="42">
        <f>SUM(O51+O52)</f>
        <v>162000</v>
      </c>
      <c r="P50" s="42">
        <f t="shared" si="19"/>
        <v>150</v>
      </c>
      <c r="Q50" s="42">
        <f>SUM(Q51+Q52)</f>
        <v>385000</v>
      </c>
      <c r="R50" s="42">
        <f>SUM(Q50/4)</f>
        <v>96250</v>
      </c>
      <c r="S50" s="42">
        <f>SUM(Q50/4)</f>
        <v>96250</v>
      </c>
      <c r="T50" s="12"/>
      <c r="U50" s="42">
        <f>SUM(J50/4)</f>
        <v>40500</v>
      </c>
      <c r="V50" s="42"/>
      <c r="W50" s="42"/>
      <c r="X50" s="42"/>
      <c r="Y50" s="42"/>
      <c r="Z50" s="42">
        <f aca="true" t="shared" si="20" ref="Z50:AE50">SUM(Z51+Z52)</f>
        <v>324000</v>
      </c>
      <c r="AA50" s="42">
        <f t="shared" si="20"/>
        <v>324000</v>
      </c>
      <c r="AB50" s="42">
        <f t="shared" si="20"/>
        <v>559100</v>
      </c>
      <c r="AC50" s="42">
        <f t="shared" si="20"/>
        <v>328500</v>
      </c>
      <c r="AD50" s="42">
        <f t="shared" si="20"/>
        <v>251000</v>
      </c>
      <c r="AE50" s="40">
        <f t="shared" si="20"/>
        <v>527500</v>
      </c>
      <c r="AF50" s="40">
        <f>SUM(AF51+AF52)</f>
        <v>499000</v>
      </c>
      <c r="AG50" s="40">
        <f>SUM(AG51+AG52)</f>
        <v>623800</v>
      </c>
      <c r="AH50" s="40">
        <f>SUM(AH51+AH52)</f>
        <v>755000</v>
      </c>
      <c r="AI50" s="40"/>
      <c r="AJ50" s="40"/>
      <c r="AK50" s="40">
        <f>SUM(AK51+AK52)</f>
        <v>1151500</v>
      </c>
      <c r="AL50" s="67">
        <f>SUM(AL51+AL52)</f>
        <v>295695.07999999996</v>
      </c>
      <c r="AM50" s="65">
        <f>SUM(AL50/(AK50/100))</f>
        <v>25.679121146330868</v>
      </c>
    </row>
    <row r="51" spans="1:39" s="4" customFormat="1" ht="16.5" thickBot="1">
      <c r="A51" s="45"/>
      <c r="B51" s="45"/>
      <c r="C51" s="45">
        <v>615100</v>
      </c>
      <c r="D51" s="47" t="s">
        <v>92</v>
      </c>
      <c r="E51" s="46" t="s">
        <v>45</v>
      </c>
      <c r="F51" s="43">
        <v>5000</v>
      </c>
      <c r="G51" s="43">
        <f t="shared" si="14"/>
        <v>2500</v>
      </c>
      <c r="H51" s="43">
        <v>0</v>
      </c>
      <c r="I51" s="43">
        <f t="shared" si="15"/>
        <v>0</v>
      </c>
      <c r="J51" s="43">
        <v>5000</v>
      </c>
      <c r="K51" s="43">
        <f t="shared" si="16"/>
        <v>4166.666666666667</v>
      </c>
      <c r="L51" s="43">
        <v>0</v>
      </c>
      <c r="M51" s="43">
        <f t="shared" si="17"/>
        <v>0</v>
      </c>
      <c r="N51" s="43">
        <f t="shared" si="18"/>
        <v>3333.3333333333335</v>
      </c>
      <c r="O51" s="43">
        <v>5000</v>
      </c>
      <c r="P51" s="43">
        <f t="shared" si="19"/>
        <v>150</v>
      </c>
      <c r="Q51" s="43">
        <v>10000</v>
      </c>
      <c r="R51" s="43">
        <f>SUM(Q51/4)</f>
        <v>2500</v>
      </c>
      <c r="S51" s="43">
        <f>SUM(Q51/4)</f>
        <v>2500</v>
      </c>
      <c r="T51" s="11"/>
      <c r="U51" s="43">
        <f>SUM(J51/4)</f>
        <v>1250</v>
      </c>
      <c r="V51" s="43"/>
      <c r="W51" s="43"/>
      <c r="X51" s="43"/>
      <c r="Y51" s="43"/>
      <c r="Z51" s="43">
        <v>26000</v>
      </c>
      <c r="AA51" s="43">
        <v>26000</v>
      </c>
      <c r="AB51" s="43">
        <v>12000</v>
      </c>
      <c r="AC51" s="43">
        <v>10000</v>
      </c>
      <c r="AD51" s="43">
        <v>5000</v>
      </c>
      <c r="AE51" s="45">
        <v>15000</v>
      </c>
      <c r="AF51" s="45">
        <v>40000</v>
      </c>
      <c r="AG51" s="45">
        <v>40000</v>
      </c>
      <c r="AH51" s="45">
        <v>60000</v>
      </c>
      <c r="AI51" s="45"/>
      <c r="AJ51" s="45"/>
      <c r="AK51" s="45">
        <v>50000</v>
      </c>
      <c r="AL51" s="66">
        <v>30902.11</v>
      </c>
      <c r="AM51" s="65">
        <f>SUM(AL51/(AK51/100))</f>
        <v>61.80422</v>
      </c>
    </row>
    <row r="52" spans="1:39" s="4" customFormat="1" ht="16.5" thickBot="1">
      <c r="A52" s="45"/>
      <c r="B52" s="45"/>
      <c r="C52" s="45">
        <v>615200</v>
      </c>
      <c r="D52" s="45" t="s">
        <v>75</v>
      </c>
      <c r="E52" s="46" t="s">
        <v>46</v>
      </c>
      <c r="F52" s="43">
        <v>35000</v>
      </c>
      <c r="G52" s="43">
        <f t="shared" si="14"/>
        <v>17500</v>
      </c>
      <c r="H52" s="43">
        <v>72645.62</v>
      </c>
      <c r="I52" s="43">
        <f t="shared" si="15"/>
        <v>415.11782857142856</v>
      </c>
      <c r="J52" s="43">
        <v>157000</v>
      </c>
      <c r="K52" s="43">
        <f t="shared" si="16"/>
        <v>130833.33333333334</v>
      </c>
      <c r="L52" s="43">
        <v>443390.07</v>
      </c>
      <c r="M52" s="43">
        <f t="shared" si="17"/>
        <v>338.8968687898089</v>
      </c>
      <c r="N52" s="43">
        <f t="shared" si="18"/>
        <v>104666.66666666667</v>
      </c>
      <c r="O52" s="43">
        <v>157000</v>
      </c>
      <c r="P52" s="43">
        <f t="shared" si="19"/>
        <v>150</v>
      </c>
      <c r="Q52" s="43">
        <v>375000</v>
      </c>
      <c r="R52" s="43">
        <f>SUM(Q52/4)</f>
        <v>93750</v>
      </c>
      <c r="S52" s="43">
        <f>SUM(Q52/4)</f>
        <v>93750</v>
      </c>
      <c r="T52" s="11"/>
      <c r="U52" s="43">
        <f>SUM(J52/4)</f>
        <v>39250</v>
      </c>
      <c r="V52" s="43"/>
      <c r="W52" s="43"/>
      <c r="X52" s="43"/>
      <c r="Y52" s="43"/>
      <c r="Z52" s="43">
        <v>298000</v>
      </c>
      <c r="AA52" s="43">
        <v>298000</v>
      </c>
      <c r="AB52" s="43">
        <v>547100</v>
      </c>
      <c r="AC52" s="43">
        <v>318500</v>
      </c>
      <c r="AD52" s="43">
        <v>246000</v>
      </c>
      <c r="AE52" s="45">
        <v>512500</v>
      </c>
      <c r="AF52" s="45">
        <v>459000</v>
      </c>
      <c r="AG52" s="45">
        <v>583800</v>
      </c>
      <c r="AH52" s="45">
        <v>695000</v>
      </c>
      <c r="AI52" s="45"/>
      <c r="AJ52" s="45"/>
      <c r="AK52" s="45">
        <v>1101500</v>
      </c>
      <c r="AL52" s="66">
        <v>264792.97</v>
      </c>
      <c r="AM52" s="65">
        <f>SUM(AL52/(AK52/100))</f>
        <v>24.039307308216067</v>
      </c>
    </row>
    <row r="53" spans="1:39" ht="16.5" hidden="1" thickBot="1">
      <c r="A53" s="45"/>
      <c r="B53" s="45"/>
      <c r="C53" s="45"/>
      <c r="D53" s="45" t="s">
        <v>68</v>
      </c>
      <c r="E53" s="46" t="s">
        <v>69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2"/>
      <c r="R53" s="43"/>
      <c r="S53" s="43"/>
      <c r="T53" s="11"/>
      <c r="U53" s="43"/>
      <c r="V53" s="42"/>
      <c r="W53" s="42"/>
      <c r="X53" s="42"/>
      <c r="Y53" s="42"/>
      <c r="Z53" s="42"/>
      <c r="AA53" s="42"/>
      <c r="AB53" s="42"/>
      <c r="AC53" s="42"/>
      <c r="AD53" s="42"/>
      <c r="AE53" s="40"/>
      <c r="AF53" s="40"/>
      <c r="AG53" s="40"/>
      <c r="AH53" s="40"/>
      <c r="AI53" s="40"/>
      <c r="AJ53" s="40"/>
      <c r="AK53" s="40"/>
      <c r="AL53" s="67"/>
      <c r="AM53" s="67"/>
    </row>
    <row r="54" spans="1:39" ht="16.5" hidden="1" thickBot="1">
      <c r="A54" s="45"/>
      <c r="B54" s="45"/>
      <c r="C54" s="45"/>
      <c r="D54" s="45"/>
      <c r="E54" s="46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2"/>
      <c r="R54" s="43"/>
      <c r="S54" s="43"/>
      <c r="T54" s="11"/>
      <c r="U54" s="43"/>
      <c r="V54" s="42"/>
      <c r="W54" s="42"/>
      <c r="X54" s="42"/>
      <c r="Y54" s="42"/>
      <c r="Z54" s="42"/>
      <c r="AA54" s="42"/>
      <c r="AB54" s="42"/>
      <c r="AC54" s="42"/>
      <c r="AD54" s="42"/>
      <c r="AE54" s="40"/>
      <c r="AF54" s="40"/>
      <c r="AG54" s="40"/>
      <c r="AH54" s="40"/>
      <c r="AI54" s="40"/>
      <c r="AJ54" s="40"/>
      <c r="AK54" s="40"/>
      <c r="AL54" s="67"/>
      <c r="AM54" s="67"/>
    </row>
    <row r="55" spans="1:39" ht="16.5" hidden="1" thickBot="1">
      <c r="A55" s="45"/>
      <c r="B55" s="45"/>
      <c r="C55" s="45"/>
      <c r="D55" s="45"/>
      <c r="E55" s="46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2"/>
      <c r="R55" s="43"/>
      <c r="S55" s="43"/>
      <c r="T55" s="11"/>
      <c r="U55" s="43"/>
      <c r="V55" s="42"/>
      <c r="W55" s="42"/>
      <c r="X55" s="42"/>
      <c r="Y55" s="42"/>
      <c r="Z55" s="42"/>
      <c r="AA55" s="42"/>
      <c r="AB55" s="42"/>
      <c r="AC55" s="42"/>
      <c r="AD55" s="42"/>
      <c r="AE55" s="40"/>
      <c r="AF55" s="40"/>
      <c r="AG55" s="40"/>
      <c r="AH55" s="40"/>
      <c r="AI55" s="40"/>
      <c r="AJ55" s="40"/>
      <c r="AK55" s="40"/>
      <c r="AL55" s="67"/>
      <c r="AM55" s="67"/>
    </row>
    <row r="56" spans="1:39" ht="16.5" hidden="1" thickBot="1">
      <c r="A56" s="40"/>
      <c r="B56" s="40"/>
      <c r="C56" s="40"/>
      <c r="D56" s="40"/>
      <c r="E56" s="41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3"/>
      <c r="S56" s="42"/>
      <c r="T56" s="11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0"/>
      <c r="AF56" s="40"/>
      <c r="AG56" s="40"/>
      <c r="AH56" s="40"/>
      <c r="AI56" s="40"/>
      <c r="AJ56" s="40"/>
      <c r="AK56" s="40"/>
      <c r="AL56" s="67"/>
      <c r="AM56" s="67"/>
    </row>
    <row r="57" spans="1:39" s="3" customFormat="1" ht="16.5" thickBot="1">
      <c r="A57" s="40"/>
      <c r="B57" s="40">
        <v>821000</v>
      </c>
      <c r="C57" s="40"/>
      <c r="D57" s="40">
        <v>3</v>
      </c>
      <c r="E57" s="41" t="s">
        <v>48</v>
      </c>
      <c r="F57" s="42">
        <f>SUM(F58+F60+F61+F62+F63)</f>
        <v>215000</v>
      </c>
      <c r="G57" s="42">
        <f t="shared" si="14"/>
        <v>107500</v>
      </c>
      <c r="H57" s="42">
        <f>SUM(H58+H60+H61+H62+H63)</f>
        <v>1038</v>
      </c>
      <c r="I57" s="42">
        <f t="shared" si="15"/>
        <v>0.9655813953488372</v>
      </c>
      <c r="J57" s="42">
        <f>SUM(J58+J60+J61+J62+J63)</f>
        <v>203400</v>
      </c>
      <c r="K57" s="42">
        <f t="shared" si="16"/>
        <v>169500</v>
      </c>
      <c r="L57" s="42">
        <f>SUM(L58+L60+L61+L62+L63)</f>
        <v>27807.37</v>
      </c>
      <c r="M57" s="42">
        <f t="shared" si="17"/>
        <v>16.40552802359882</v>
      </c>
      <c r="N57" s="42">
        <f t="shared" si="18"/>
        <v>135600</v>
      </c>
      <c r="O57" s="42">
        <f>SUM(O58+O60+O61+O62+O63)</f>
        <v>203400</v>
      </c>
      <c r="P57" s="42">
        <f t="shared" si="19"/>
        <v>150</v>
      </c>
      <c r="Q57" s="42">
        <f>SUM(Q58:Q63)</f>
        <v>364000</v>
      </c>
      <c r="R57" s="42">
        <f>SUM(Q57/4)</f>
        <v>91000</v>
      </c>
      <c r="S57" s="42">
        <f>SUM(Q57/4)</f>
        <v>91000</v>
      </c>
      <c r="T57" s="12"/>
      <c r="U57" s="42">
        <f>SUM(J57/4)</f>
        <v>50850</v>
      </c>
      <c r="V57" s="42"/>
      <c r="W57" s="42"/>
      <c r="X57" s="42"/>
      <c r="Y57" s="42"/>
      <c r="Z57" s="42">
        <f aca="true" t="shared" si="21" ref="Z57:AE57">SUM(Z58:Z63)</f>
        <v>609000</v>
      </c>
      <c r="AA57" s="42">
        <f t="shared" si="21"/>
        <v>609000</v>
      </c>
      <c r="AB57" s="42">
        <f t="shared" si="21"/>
        <v>463800</v>
      </c>
      <c r="AC57" s="42">
        <f t="shared" si="21"/>
        <v>620700</v>
      </c>
      <c r="AD57" s="42">
        <f t="shared" si="21"/>
        <v>465000</v>
      </c>
      <c r="AE57" s="40">
        <f t="shared" si="21"/>
        <v>1140500</v>
      </c>
      <c r="AF57" s="40">
        <f>SUM(AF58:AF63)</f>
        <v>1258500</v>
      </c>
      <c r="AG57" s="40">
        <f>SUM(AG58:AG63)</f>
        <v>1278500</v>
      </c>
      <c r="AH57" s="40">
        <f>SUM(AH58:AH63)</f>
        <v>1688500</v>
      </c>
      <c r="AI57" s="40"/>
      <c r="AJ57" s="40"/>
      <c r="AK57" s="40">
        <f>SUM(AK58:AK63)</f>
        <v>1413500</v>
      </c>
      <c r="AL57" s="67">
        <f>SUM(AL58:AL63)</f>
        <v>1206132.8599999999</v>
      </c>
      <c r="AM57" s="65">
        <f>SUM(AL57/(AK57/100))</f>
        <v>85.32952670675627</v>
      </c>
    </row>
    <row r="58" spans="1:39" ht="16.5" hidden="1" thickBot="1">
      <c r="A58" s="45"/>
      <c r="B58" s="45"/>
      <c r="C58" s="45">
        <v>688110</v>
      </c>
      <c r="D58" s="47" t="s">
        <v>49</v>
      </c>
      <c r="E58" s="46" t="s">
        <v>50</v>
      </c>
      <c r="F58" s="43">
        <v>50000</v>
      </c>
      <c r="G58" s="43">
        <f t="shared" si="14"/>
        <v>25000</v>
      </c>
      <c r="H58" s="43">
        <v>0</v>
      </c>
      <c r="I58" s="43">
        <f t="shared" si="15"/>
        <v>0</v>
      </c>
      <c r="J58" s="43">
        <v>50000</v>
      </c>
      <c r="K58" s="43">
        <f t="shared" si="16"/>
        <v>41666.66666666667</v>
      </c>
      <c r="L58" s="43">
        <v>0</v>
      </c>
      <c r="M58" s="43">
        <f t="shared" si="17"/>
        <v>0</v>
      </c>
      <c r="N58" s="43">
        <f t="shared" si="18"/>
        <v>33333.333333333336</v>
      </c>
      <c r="O58" s="43">
        <v>50000</v>
      </c>
      <c r="P58" s="43">
        <f t="shared" si="19"/>
        <v>149.99999999999997</v>
      </c>
      <c r="Q58" s="42">
        <v>0</v>
      </c>
      <c r="R58" s="43">
        <f>SUM(Q58/4)</f>
        <v>0</v>
      </c>
      <c r="S58" s="42">
        <f>SUM(Q58/4)</f>
        <v>0</v>
      </c>
      <c r="T58" s="11"/>
      <c r="U58" s="42">
        <f>SUM(J58/4)</f>
        <v>12500</v>
      </c>
      <c r="V58" s="42"/>
      <c r="W58" s="42"/>
      <c r="X58" s="42"/>
      <c r="Y58" s="42"/>
      <c r="Z58" s="42">
        <v>0</v>
      </c>
      <c r="AA58" s="42"/>
      <c r="AB58" s="42"/>
      <c r="AC58" s="42">
        <v>0</v>
      </c>
      <c r="AD58" s="42">
        <v>0</v>
      </c>
      <c r="AE58" s="40">
        <v>0</v>
      </c>
      <c r="AF58" s="40">
        <v>0</v>
      </c>
      <c r="AG58" s="40">
        <v>0</v>
      </c>
      <c r="AH58" s="40">
        <v>0</v>
      </c>
      <c r="AI58" s="40"/>
      <c r="AJ58" s="40"/>
      <c r="AK58" s="40">
        <v>0</v>
      </c>
      <c r="AL58" s="67">
        <v>0</v>
      </c>
      <c r="AM58" s="67">
        <v>0</v>
      </c>
    </row>
    <row r="59" spans="1:39" ht="16.5" thickBot="1">
      <c r="A59" s="45"/>
      <c r="B59" s="45"/>
      <c r="C59" s="45">
        <v>821100</v>
      </c>
      <c r="D59" s="47" t="s">
        <v>96</v>
      </c>
      <c r="E59" s="46" t="s">
        <v>105</v>
      </c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2"/>
      <c r="R59" s="43"/>
      <c r="S59" s="42"/>
      <c r="T59" s="11"/>
      <c r="U59" s="42"/>
      <c r="V59" s="42"/>
      <c r="W59" s="42"/>
      <c r="X59" s="42"/>
      <c r="Y59" s="42"/>
      <c r="Z59" s="42"/>
      <c r="AA59" s="42"/>
      <c r="AB59" s="42"/>
      <c r="AC59" s="43">
        <v>0</v>
      </c>
      <c r="AD59" s="43">
        <v>0</v>
      </c>
      <c r="AE59" s="45">
        <v>30000</v>
      </c>
      <c r="AF59" s="45">
        <v>40000</v>
      </c>
      <c r="AG59" s="45">
        <v>140000</v>
      </c>
      <c r="AH59" s="45">
        <v>150000</v>
      </c>
      <c r="AI59" s="45"/>
      <c r="AJ59" s="45"/>
      <c r="AK59" s="45">
        <v>130000</v>
      </c>
      <c r="AL59" s="66">
        <v>125353.65</v>
      </c>
      <c r="AM59" s="65">
        <f>SUM(AL59/(AK59/100))</f>
        <v>96.42588461538462</v>
      </c>
    </row>
    <row r="60" spans="1:39" s="4" customFormat="1" ht="16.5" thickBot="1">
      <c r="A60" s="45"/>
      <c r="B60" s="45"/>
      <c r="C60" s="45">
        <v>821300</v>
      </c>
      <c r="D60" s="45" t="s">
        <v>47</v>
      </c>
      <c r="E60" s="46" t="s">
        <v>51</v>
      </c>
      <c r="F60" s="43">
        <v>10000</v>
      </c>
      <c r="G60" s="43">
        <f t="shared" si="14"/>
        <v>5000</v>
      </c>
      <c r="H60" s="43">
        <v>1038</v>
      </c>
      <c r="I60" s="43">
        <f t="shared" si="15"/>
        <v>20.76</v>
      </c>
      <c r="J60" s="43">
        <v>10400</v>
      </c>
      <c r="K60" s="43">
        <f t="shared" si="16"/>
        <v>8666.666666666666</v>
      </c>
      <c r="L60" s="43">
        <v>2340.37</v>
      </c>
      <c r="M60" s="43">
        <f t="shared" si="17"/>
        <v>27.004269230769232</v>
      </c>
      <c r="N60" s="43">
        <f t="shared" si="18"/>
        <v>6933.333333333333</v>
      </c>
      <c r="O60" s="43">
        <v>10400</v>
      </c>
      <c r="P60" s="43">
        <f t="shared" si="19"/>
        <v>150</v>
      </c>
      <c r="Q60" s="43">
        <v>10000</v>
      </c>
      <c r="R60" s="43">
        <f>SUM(Q60/4)</f>
        <v>2500</v>
      </c>
      <c r="S60" s="43">
        <f>SUM(Q60/4)</f>
        <v>2500</v>
      </c>
      <c r="T60" s="11"/>
      <c r="U60" s="43">
        <f>SUM(J60/4)</f>
        <v>2600</v>
      </c>
      <c r="V60" s="43"/>
      <c r="W60" s="43"/>
      <c r="X60" s="43"/>
      <c r="Y60" s="43"/>
      <c r="Z60" s="43">
        <v>8500</v>
      </c>
      <c r="AA60" s="43">
        <v>8500</v>
      </c>
      <c r="AB60" s="43">
        <v>1800</v>
      </c>
      <c r="AC60" s="43">
        <v>84200</v>
      </c>
      <c r="AD60" s="43">
        <v>16000</v>
      </c>
      <c r="AE60" s="45">
        <v>170000</v>
      </c>
      <c r="AF60" s="45">
        <v>160000</v>
      </c>
      <c r="AG60" s="45">
        <v>180000</v>
      </c>
      <c r="AH60" s="45">
        <v>150000</v>
      </c>
      <c r="AI60" s="45"/>
      <c r="AJ60" s="45"/>
      <c r="AK60" s="45">
        <v>75000</v>
      </c>
      <c r="AL60" s="66">
        <v>57090.7</v>
      </c>
      <c r="AM60" s="65">
        <f>SUM(AL60/(AK60/100))</f>
        <v>76.12093333333333</v>
      </c>
    </row>
    <row r="61" spans="1:39" s="4" customFormat="1" ht="16.5" hidden="1" thickBot="1">
      <c r="A61" s="45"/>
      <c r="B61" s="45"/>
      <c r="C61" s="45">
        <v>688140</v>
      </c>
      <c r="D61" s="45"/>
      <c r="E61" s="46" t="s">
        <v>52</v>
      </c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11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5"/>
      <c r="AF61" s="45"/>
      <c r="AG61" s="45"/>
      <c r="AH61" s="45"/>
      <c r="AI61" s="45"/>
      <c r="AJ61" s="45"/>
      <c r="AK61" s="45"/>
      <c r="AL61" s="66"/>
      <c r="AM61" s="66"/>
    </row>
    <row r="62" spans="1:39" s="4" customFormat="1" ht="16.5" thickBot="1">
      <c r="A62" s="45"/>
      <c r="B62" s="45"/>
      <c r="C62" s="45">
        <v>821500</v>
      </c>
      <c r="D62" s="45" t="s">
        <v>97</v>
      </c>
      <c r="E62" s="46" t="s">
        <v>53</v>
      </c>
      <c r="F62" s="43">
        <v>49000</v>
      </c>
      <c r="G62" s="43">
        <f>SUM(F62/12)*6</f>
        <v>24500</v>
      </c>
      <c r="H62" s="43">
        <v>0</v>
      </c>
      <c r="I62" s="43">
        <f>SUM(H62/(G62/100))</f>
        <v>0</v>
      </c>
      <c r="J62" s="43">
        <v>67000</v>
      </c>
      <c r="K62" s="43">
        <f>SUM(J62/12)*10</f>
        <v>55833.33333333333</v>
      </c>
      <c r="L62" s="43">
        <v>5000</v>
      </c>
      <c r="M62" s="43">
        <f>SUM(L62/(K62/100))</f>
        <v>8.955223880597016</v>
      </c>
      <c r="N62" s="43">
        <f>SUM(J62/12)*8</f>
        <v>44666.666666666664</v>
      </c>
      <c r="O62" s="43">
        <v>67000</v>
      </c>
      <c r="P62" s="43">
        <f>SUM(O62/(N62/100))</f>
        <v>150</v>
      </c>
      <c r="Q62" s="43">
        <v>74000</v>
      </c>
      <c r="R62" s="43">
        <f>SUM(Q62/4)</f>
        <v>18500</v>
      </c>
      <c r="S62" s="43">
        <f>SUM(Q62/4)</f>
        <v>18500</v>
      </c>
      <c r="T62" s="11"/>
      <c r="U62" s="43">
        <f>SUM(J62/4)</f>
        <v>16750</v>
      </c>
      <c r="V62" s="43"/>
      <c r="W62" s="43"/>
      <c r="X62" s="43"/>
      <c r="Y62" s="43"/>
      <c r="Z62" s="43">
        <v>83000</v>
      </c>
      <c r="AA62" s="43">
        <v>83000</v>
      </c>
      <c r="AB62" s="43">
        <v>28000</v>
      </c>
      <c r="AC62" s="43">
        <v>33000</v>
      </c>
      <c r="AD62" s="43">
        <v>20000</v>
      </c>
      <c r="AE62" s="45">
        <v>37000</v>
      </c>
      <c r="AF62" s="45">
        <v>20000</v>
      </c>
      <c r="AG62" s="45">
        <v>20000</v>
      </c>
      <c r="AH62" s="45">
        <v>30000</v>
      </c>
      <c r="AI62" s="45"/>
      <c r="AJ62" s="45"/>
      <c r="AK62" s="45">
        <v>90000</v>
      </c>
      <c r="AL62" s="66">
        <v>77177.3</v>
      </c>
      <c r="AM62" s="65">
        <f>SUM(AL62/(AK62/100))</f>
        <v>85.75255555555556</v>
      </c>
    </row>
    <row r="63" spans="1:39" s="4" customFormat="1" ht="16.5" thickBot="1">
      <c r="A63" s="45"/>
      <c r="B63" s="45"/>
      <c r="C63" s="45">
        <v>821600</v>
      </c>
      <c r="D63" s="45" t="s">
        <v>100</v>
      </c>
      <c r="E63" s="46" t="s">
        <v>54</v>
      </c>
      <c r="F63" s="43">
        <v>106000</v>
      </c>
      <c r="G63" s="43">
        <f>SUM(F63/12)*6</f>
        <v>53000</v>
      </c>
      <c r="H63" s="43">
        <v>0</v>
      </c>
      <c r="I63" s="43">
        <f>SUM(H63/(G63/100))</f>
        <v>0</v>
      </c>
      <c r="J63" s="43">
        <v>76000</v>
      </c>
      <c r="K63" s="43">
        <f>SUM(J63/12)*10</f>
        <v>63333.33333333333</v>
      </c>
      <c r="L63" s="43">
        <v>20467</v>
      </c>
      <c r="M63" s="43">
        <f>SUM(L63/(K63/100))</f>
        <v>32.31631578947369</v>
      </c>
      <c r="N63" s="43">
        <f>SUM(J63/12)*8</f>
        <v>50666.666666666664</v>
      </c>
      <c r="O63" s="43">
        <v>76000</v>
      </c>
      <c r="P63" s="43">
        <f>SUM(O63/(N63/100))</f>
        <v>150</v>
      </c>
      <c r="Q63" s="43">
        <v>280000</v>
      </c>
      <c r="R63" s="43">
        <f>SUM(Q63/4)</f>
        <v>70000</v>
      </c>
      <c r="S63" s="43">
        <f>SUM(Q63/4)</f>
        <v>70000</v>
      </c>
      <c r="T63" s="11"/>
      <c r="U63" s="43">
        <f>SUM(J63/4)</f>
        <v>19000</v>
      </c>
      <c r="V63" s="43"/>
      <c r="W63" s="43"/>
      <c r="X63" s="43"/>
      <c r="Y63" s="43"/>
      <c r="Z63" s="43">
        <v>517500</v>
      </c>
      <c r="AA63" s="43">
        <v>517500</v>
      </c>
      <c r="AB63" s="43">
        <v>434000</v>
      </c>
      <c r="AC63" s="43">
        <v>503500</v>
      </c>
      <c r="AD63" s="43">
        <v>429000</v>
      </c>
      <c r="AE63" s="45">
        <v>903500</v>
      </c>
      <c r="AF63" s="45">
        <v>1038500</v>
      </c>
      <c r="AG63" s="45">
        <v>938500</v>
      </c>
      <c r="AH63" s="45">
        <v>1358500</v>
      </c>
      <c r="AI63" s="45"/>
      <c r="AJ63" s="45"/>
      <c r="AK63" s="45">
        <v>1118500</v>
      </c>
      <c r="AL63" s="66">
        <v>946511.21</v>
      </c>
      <c r="AM63" s="65">
        <f>SUM(AL63/(AK63/100))</f>
        <v>84.62326419311577</v>
      </c>
    </row>
    <row r="64" spans="1:39" s="4" customFormat="1" ht="16.5" hidden="1" thickBot="1">
      <c r="A64" s="45"/>
      <c r="B64" s="45"/>
      <c r="C64" s="45"/>
      <c r="D64" s="45"/>
      <c r="E64" s="46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11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5"/>
      <c r="AF64" s="45"/>
      <c r="AG64" s="45"/>
      <c r="AH64" s="45"/>
      <c r="AI64" s="45"/>
      <c r="AJ64" s="45"/>
      <c r="AK64" s="45"/>
      <c r="AL64" s="66"/>
      <c r="AM64" s="66"/>
    </row>
    <row r="65" spans="1:39" s="3" customFormat="1" ht="16.5" hidden="1" thickBot="1">
      <c r="A65" s="40"/>
      <c r="B65" s="40"/>
      <c r="C65" s="40"/>
      <c r="D65" s="40"/>
      <c r="E65" s="41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1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0"/>
      <c r="AF65" s="40"/>
      <c r="AG65" s="40"/>
      <c r="AH65" s="40"/>
      <c r="AI65" s="40"/>
      <c r="AJ65" s="40"/>
      <c r="AK65" s="40"/>
      <c r="AL65" s="67"/>
      <c r="AM65" s="67"/>
    </row>
    <row r="66" spans="1:39" s="3" customFormat="1" ht="16.5" thickBot="1">
      <c r="A66" s="40"/>
      <c r="B66" s="40"/>
      <c r="C66" s="40"/>
      <c r="D66" s="40">
        <v>4</v>
      </c>
      <c r="E66" s="41" t="s">
        <v>116</v>
      </c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>
        <v>0</v>
      </c>
      <c r="R66" s="42"/>
      <c r="S66" s="42"/>
      <c r="T66" s="12"/>
      <c r="U66" s="42"/>
      <c r="V66" s="42"/>
      <c r="W66" s="42"/>
      <c r="X66" s="42"/>
      <c r="Y66" s="42"/>
      <c r="Z66" s="42">
        <v>1006000</v>
      </c>
      <c r="AA66" s="42">
        <v>1006000</v>
      </c>
      <c r="AB66" s="42">
        <v>795500</v>
      </c>
      <c r="AC66" s="42">
        <v>1100000</v>
      </c>
      <c r="AD66" s="42">
        <v>1100000</v>
      </c>
      <c r="AE66" s="40">
        <v>500000</v>
      </c>
      <c r="AF66" s="40">
        <v>350000</v>
      </c>
      <c r="AG66" s="40">
        <v>350000</v>
      </c>
      <c r="AH66" s="40">
        <v>200000</v>
      </c>
      <c r="AI66" s="40"/>
      <c r="AJ66" s="40"/>
      <c r="AK66" s="40">
        <v>250000</v>
      </c>
      <c r="AL66" s="67">
        <v>196714.37</v>
      </c>
      <c r="AM66" s="65">
        <f>SUM(AL66/(AK66/100))</f>
        <v>78.685748</v>
      </c>
    </row>
    <row r="67" spans="1:39" s="3" customFormat="1" ht="16.5" hidden="1" thickBot="1">
      <c r="A67" s="40"/>
      <c r="B67" s="40"/>
      <c r="C67" s="40"/>
      <c r="D67" s="40"/>
      <c r="E67" s="41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1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0"/>
      <c r="AF67" s="40"/>
      <c r="AG67" s="40"/>
      <c r="AH67" s="40"/>
      <c r="AI67" s="40"/>
      <c r="AJ67" s="40"/>
      <c r="AK67" s="40"/>
      <c r="AL67" s="67"/>
      <c r="AM67" s="67"/>
    </row>
    <row r="68" spans="1:39" s="3" customFormat="1" ht="16.5" hidden="1" thickBot="1">
      <c r="A68" s="40"/>
      <c r="B68" s="40"/>
      <c r="C68" s="40"/>
      <c r="D68" s="40">
        <v>6</v>
      </c>
      <c r="E68" s="41" t="s">
        <v>99</v>
      </c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12"/>
      <c r="U68" s="42"/>
      <c r="V68" s="42"/>
      <c r="W68" s="42"/>
      <c r="X68" s="42"/>
      <c r="Y68" s="42"/>
      <c r="Z68" s="42"/>
      <c r="AA68" s="42"/>
      <c r="AB68" s="42"/>
      <c r="AC68" s="42">
        <v>0</v>
      </c>
      <c r="AD68" s="42">
        <v>0</v>
      </c>
      <c r="AE68" s="40">
        <v>20000</v>
      </c>
      <c r="AF68" s="40">
        <v>0</v>
      </c>
      <c r="AG68" s="40">
        <v>0</v>
      </c>
      <c r="AH68" s="40">
        <v>0</v>
      </c>
      <c r="AI68" s="40"/>
      <c r="AJ68" s="40"/>
      <c r="AK68" s="40">
        <v>0</v>
      </c>
      <c r="AL68" s="67">
        <v>0</v>
      </c>
      <c r="AM68" s="67">
        <v>0</v>
      </c>
    </row>
    <row r="69" spans="1:39" s="3" customFormat="1" ht="16.5" thickBot="1">
      <c r="A69" s="40"/>
      <c r="B69" s="40"/>
      <c r="C69" s="40"/>
      <c r="D69" s="40">
        <v>5</v>
      </c>
      <c r="E69" s="41" t="s">
        <v>117</v>
      </c>
      <c r="F69" s="42">
        <v>50000</v>
      </c>
      <c r="G69" s="42">
        <f>SUM(F69/12)*6</f>
        <v>25000</v>
      </c>
      <c r="H69" s="42">
        <v>0</v>
      </c>
      <c r="I69" s="42">
        <f>SUM(H69/(G69/100))</f>
        <v>0</v>
      </c>
      <c r="J69" s="42">
        <v>50000</v>
      </c>
      <c r="K69" s="42">
        <f>SUM(J69/12)*10</f>
        <v>41666.66666666667</v>
      </c>
      <c r="L69" s="42">
        <v>7133.5</v>
      </c>
      <c r="M69" s="42">
        <f>SUM(L69/(K69/100))</f>
        <v>17.120399999999997</v>
      </c>
      <c r="N69" s="42">
        <f>SUM(J69/12)*8</f>
        <v>33333.333333333336</v>
      </c>
      <c r="O69" s="42">
        <v>50000</v>
      </c>
      <c r="P69" s="42">
        <f>SUM(O69/(N69/100))</f>
        <v>149.99999999999997</v>
      </c>
      <c r="Q69" s="42">
        <v>40000</v>
      </c>
      <c r="R69" s="42">
        <f>SUM(Q69/4)</f>
        <v>10000</v>
      </c>
      <c r="S69" s="42">
        <f>SUM(Q69/4)</f>
        <v>10000</v>
      </c>
      <c r="T69" s="12"/>
      <c r="U69" s="42">
        <f>SUM(J69/4)</f>
        <v>12500</v>
      </c>
      <c r="V69" s="42"/>
      <c r="W69" s="42"/>
      <c r="X69" s="42"/>
      <c r="Y69" s="42"/>
      <c r="Z69" s="42">
        <v>40000</v>
      </c>
      <c r="AA69" s="42">
        <v>40000</v>
      </c>
      <c r="AB69" s="42">
        <v>25000</v>
      </c>
      <c r="AC69" s="42">
        <v>40000</v>
      </c>
      <c r="AD69" s="42">
        <v>40000</v>
      </c>
      <c r="AE69" s="40">
        <v>60000</v>
      </c>
      <c r="AF69" s="40">
        <v>40000</v>
      </c>
      <c r="AG69" s="40">
        <v>40000</v>
      </c>
      <c r="AH69" s="40">
        <v>80000</v>
      </c>
      <c r="AI69" s="40"/>
      <c r="AJ69" s="40"/>
      <c r="AK69" s="40">
        <v>40000</v>
      </c>
      <c r="AL69" s="67">
        <v>25100</v>
      </c>
      <c r="AM69" s="65">
        <f>SUM(AL69/(AK69/100))</f>
        <v>62.75</v>
      </c>
    </row>
    <row r="70" spans="1:39" ht="16.5" hidden="1" thickBot="1">
      <c r="A70" s="40"/>
      <c r="B70" s="40"/>
      <c r="C70" s="40"/>
      <c r="D70" s="40"/>
      <c r="E70" s="41" t="s">
        <v>55</v>
      </c>
      <c r="F70" s="42">
        <v>10000</v>
      </c>
      <c r="G70" s="42">
        <f>SUM(F70/12)*6</f>
        <v>5000</v>
      </c>
      <c r="H70" s="42">
        <v>0</v>
      </c>
      <c r="I70" s="42">
        <f>SUM(H70/(G70/100))</f>
        <v>0</v>
      </c>
      <c r="J70" s="42">
        <v>10000</v>
      </c>
      <c r="K70" s="42">
        <f>SUM(J70/12)*10</f>
        <v>8333.333333333334</v>
      </c>
      <c r="L70" s="42">
        <v>0</v>
      </c>
      <c r="M70" s="42">
        <f>SUM(L70/(K70/100))</f>
        <v>0</v>
      </c>
      <c r="N70" s="42">
        <f>SUM(J70/12)*8</f>
        <v>6666.666666666667</v>
      </c>
      <c r="O70" s="42">
        <v>10000</v>
      </c>
      <c r="P70" s="42">
        <f>SUM(O70/(N70/100))</f>
        <v>150</v>
      </c>
      <c r="Q70" s="42">
        <v>0</v>
      </c>
      <c r="R70" s="43">
        <f>SUM(Q70/4)</f>
        <v>0</v>
      </c>
      <c r="S70" s="42">
        <f>SUM(Q70/4)</f>
        <v>0</v>
      </c>
      <c r="T70" s="11"/>
      <c r="U70" s="42">
        <f>SUM(J70/4)</f>
        <v>2500</v>
      </c>
      <c r="V70" s="42"/>
      <c r="W70" s="42"/>
      <c r="X70" s="42"/>
      <c r="Y70" s="42"/>
      <c r="Z70" s="42">
        <v>0</v>
      </c>
      <c r="AA70" s="42"/>
      <c r="AB70" s="42"/>
      <c r="AC70" s="42">
        <v>0</v>
      </c>
      <c r="AD70" s="42">
        <v>0</v>
      </c>
      <c r="AE70" s="40">
        <v>0</v>
      </c>
      <c r="AF70" s="40">
        <v>0</v>
      </c>
      <c r="AG70" s="40">
        <v>0</v>
      </c>
      <c r="AH70" s="40">
        <v>0</v>
      </c>
      <c r="AI70" s="40"/>
      <c r="AJ70" s="40"/>
      <c r="AK70" s="40">
        <v>0</v>
      </c>
      <c r="AL70" s="67">
        <v>0</v>
      </c>
      <c r="AM70" s="67">
        <v>0</v>
      </c>
    </row>
    <row r="71" spans="1:39" ht="16.5" thickBot="1">
      <c r="A71" s="40"/>
      <c r="B71" s="40"/>
      <c r="C71" s="40"/>
      <c r="D71" s="40"/>
      <c r="E71" s="41" t="s">
        <v>56</v>
      </c>
      <c r="F71" s="42">
        <f>SUM(F11+F46+F47+F49+F69+F70)</f>
        <v>3742400</v>
      </c>
      <c r="G71" s="42">
        <f>SUM(F71/12)*6</f>
        <v>1871200</v>
      </c>
      <c r="H71" s="42">
        <f>SUM(H11+H46+H47+H49+H69+H70)</f>
        <v>1734837.92</v>
      </c>
      <c r="I71" s="42">
        <f>SUM(H71/(G71/100))</f>
        <v>92.7125865754596</v>
      </c>
      <c r="J71" s="42">
        <f>SUM(J11+J46+J47+J49+J69+J70)</f>
        <v>5105500</v>
      </c>
      <c r="K71" s="42">
        <f>SUM(J71/12)*10</f>
        <v>4254583.333333333</v>
      </c>
      <c r="L71" s="42">
        <f>SUM(L11+L46+L47+L49+L69+L70)</f>
        <v>3421511.38</v>
      </c>
      <c r="M71" s="42">
        <f>SUM(L71/(K71/100))</f>
        <v>80.41942328861033</v>
      </c>
      <c r="N71" s="42">
        <f>SUM(J71/12)*8</f>
        <v>3403666.6666666665</v>
      </c>
      <c r="O71" s="42">
        <f>SUM(O11+O46+O47+O49+O69+O70)</f>
        <v>5105500</v>
      </c>
      <c r="P71" s="42">
        <f>SUM(O71/(N71/100))</f>
        <v>150</v>
      </c>
      <c r="Q71" s="42" t="e">
        <f>SUM(Q11+Q46+Q47+Q49+#REF!+Q69)</f>
        <v>#REF!</v>
      </c>
      <c r="R71" s="42">
        <f>SUM(R11+R46+R47+R49+R69+R70)</f>
        <v>1092750</v>
      </c>
      <c r="S71" s="42">
        <f>SUM(S11+S46+S47+S49+S69+S70)</f>
        <v>1092750</v>
      </c>
      <c r="T71" s="11"/>
      <c r="U71" s="42">
        <f>SUM(J71/4)</f>
        <v>1276375</v>
      </c>
      <c r="V71" s="42"/>
      <c r="W71" s="42"/>
      <c r="X71" s="42"/>
      <c r="Y71" s="42"/>
      <c r="Z71" s="42" t="e">
        <f>SUM(Z11+Z46+Z47+Z49+Z65+#REF!+Z66+Z69)</f>
        <v>#REF!</v>
      </c>
      <c r="AA71" s="42" t="e">
        <f>SUM(AA11+AA46+AA50+AA56+AA65+#REF!+AA66+AA69)</f>
        <v>#REF!</v>
      </c>
      <c r="AB71" s="42" t="e">
        <f>SUM(AB11+AB46+AB50+AB56+AB65+#REF!+AB66+AB69)</f>
        <v>#REF!</v>
      </c>
      <c r="AC71" s="42" t="e">
        <f>SUM(AC11+AC50+AC57+AC65+#REF!+AC66+AC67+AC68+AC69)</f>
        <v>#REF!</v>
      </c>
      <c r="AD71" s="42" t="e">
        <f>SUM(AD11+AD50+AD57+AD65+#REF!+AD66+AD67+AD68+AD69)</f>
        <v>#REF!</v>
      </c>
      <c r="AE71" s="40" t="e">
        <f>SUM(AE11+AE50+AE57+AE65+#REF!+AE66+AE67+AE68+AE69)</f>
        <v>#REF!</v>
      </c>
      <c r="AF71" s="40" t="e">
        <f>SUM(AF11+AF50+AF57+AF65+#REF!+AF66+AF67+AF68+AF69)</f>
        <v>#REF!</v>
      </c>
      <c r="AG71" s="40" t="e">
        <f>SUM(AG11+AG50+AG57+AG65+#REF!+AG66+AG67+AG68+AG69)</f>
        <v>#REF!</v>
      </c>
      <c r="AH71" s="40" t="e">
        <f>SUM(AH11+AH50+AH57+AH65+#REF!+AH66+AH67+AH68+AH69)</f>
        <v>#REF!</v>
      </c>
      <c r="AI71" s="40"/>
      <c r="AJ71" s="40"/>
      <c r="AK71" s="40">
        <f>SUM(AK11+AK50+AK57+AK65+AK66+AK67+AK68+AK69)</f>
        <v>9216700</v>
      </c>
      <c r="AL71" s="67">
        <f>SUM(AL11+AL50+AL57+AL65+AL66+AL67+AL68+AL69)</f>
        <v>7265239.829999999</v>
      </c>
      <c r="AM71" s="65">
        <f>SUM(AL71/(AK71/100))</f>
        <v>78.82691017392341</v>
      </c>
    </row>
    <row r="72" spans="1:39" ht="15.75">
      <c r="A72" s="8"/>
      <c r="B72" s="8"/>
      <c r="C72" s="8"/>
      <c r="D72" s="8"/>
      <c r="E72" s="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0"/>
      <c r="R72" s="8"/>
      <c r="S72" s="8"/>
      <c r="T72" s="11"/>
      <c r="U72" s="8"/>
      <c r="V72" s="10"/>
      <c r="W72" s="10"/>
      <c r="X72" s="10"/>
      <c r="Y72" s="10"/>
      <c r="Z72" s="10"/>
      <c r="AA72" s="10"/>
      <c r="AB72" s="10"/>
      <c r="AC72" s="10"/>
      <c r="AD72" s="10"/>
      <c r="AE72" s="12"/>
      <c r="AF72" s="12"/>
      <c r="AG72" s="12"/>
      <c r="AH72" s="12"/>
      <c r="AI72" s="12"/>
      <c r="AJ72" s="12"/>
      <c r="AK72" s="12"/>
      <c r="AL72" s="12"/>
      <c r="AM72" s="12"/>
    </row>
    <row r="73" spans="1:39" ht="15.75">
      <c r="A73" s="8"/>
      <c r="B73" s="8"/>
      <c r="C73" s="8"/>
      <c r="D73" s="8"/>
      <c r="E73" s="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0"/>
      <c r="R73" s="8"/>
      <c r="S73" s="8"/>
      <c r="T73" s="11"/>
      <c r="U73" s="8"/>
      <c r="V73" s="10"/>
      <c r="W73" s="10"/>
      <c r="X73" s="10"/>
      <c r="Y73" s="10"/>
      <c r="Z73" s="10"/>
      <c r="AA73" s="10"/>
      <c r="AB73" s="10"/>
      <c r="AC73" s="10"/>
      <c r="AD73" s="10"/>
      <c r="AE73" s="12"/>
      <c r="AF73" s="12"/>
      <c r="AG73" s="12"/>
      <c r="AH73" s="12"/>
      <c r="AI73" s="12"/>
      <c r="AJ73" s="12"/>
      <c r="AK73" s="12"/>
      <c r="AL73" s="12"/>
      <c r="AM73" s="12"/>
    </row>
    <row r="74" spans="1:39" ht="15.75">
      <c r="A74" s="8"/>
      <c r="B74" s="8"/>
      <c r="C74" s="8"/>
      <c r="D74" s="8"/>
      <c r="E74" s="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0"/>
      <c r="R74" s="8"/>
      <c r="S74" s="8"/>
      <c r="T74" s="11"/>
      <c r="U74" s="8"/>
      <c r="V74" s="10"/>
      <c r="W74" s="10"/>
      <c r="X74" s="10"/>
      <c r="Y74" s="10"/>
      <c r="Z74" s="10"/>
      <c r="AA74" s="10"/>
      <c r="AB74" s="10"/>
      <c r="AC74" s="10"/>
      <c r="AD74" s="10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1:39" ht="15.75">
      <c r="A75" s="8"/>
      <c r="B75" s="8"/>
      <c r="C75" s="8"/>
      <c r="D75" s="8"/>
      <c r="E75" s="9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0"/>
      <c r="R75" s="8"/>
      <c r="S75" s="8"/>
      <c r="T75" s="11"/>
      <c r="U75" s="8"/>
      <c r="V75" s="10"/>
      <c r="W75" s="10"/>
      <c r="X75" s="10"/>
      <c r="Y75" s="10"/>
      <c r="Z75" s="10"/>
      <c r="AA75" s="10"/>
      <c r="AB75" s="10"/>
      <c r="AC75" s="10"/>
      <c r="AD75" s="10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1:39" ht="15.75">
      <c r="A76" s="8"/>
      <c r="B76" s="8"/>
      <c r="C76" s="8"/>
      <c r="D76" s="8"/>
      <c r="E76" s="9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0"/>
      <c r="R76" s="8"/>
      <c r="S76" s="8"/>
      <c r="T76" s="11"/>
      <c r="U76" s="8"/>
      <c r="V76" s="10"/>
      <c r="W76" s="10"/>
      <c r="X76" s="10"/>
      <c r="Y76" s="10"/>
      <c r="Z76" s="10"/>
      <c r="AA76" s="10"/>
      <c r="AB76" s="10"/>
      <c r="AC76" s="10"/>
      <c r="AD76" s="10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1:39" ht="15.75">
      <c r="A77" s="8"/>
      <c r="B77" s="8"/>
      <c r="C77" s="8"/>
      <c r="D77" s="8"/>
      <c r="E77" s="9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0"/>
      <c r="R77" s="8"/>
      <c r="S77" s="8"/>
      <c r="T77" s="11"/>
      <c r="U77" s="8"/>
      <c r="V77" s="10"/>
      <c r="W77" s="10"/>
      <c r="X77" s="10"/>
      <c r="Y77" s="10"/>
      <c r="Z77" s="10"/>
      <c r="AA77" s="10"/>
      <c r="AB77" s="10"/>
      <c r="AC77" s="10"/>
      <c r="AD77" s="10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1:39" ht="15.75">
      <c r="A78" s="8"/>
      <c r="B78" s="8"/>
      <c r="C78" s="8"/>
      <c r="D78" s="8"/>
      <c r="E78" s="9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0"/>
      <c r="R78" s="8"/>
      <c r="S78" s="8"/>
      <c r="T78" s="11"/>
      <c r="U78" s="8"/>
      <c r="V78" s="10"/>
      <c r="W78" s="10"/>
      <c r="X78" s="10"/>
      <c r="Y78" s="10"/>
      <c r="Z78" s="10"/>
      <c r="AA78" s="10"/>
      <c r="AB78" s="10"/>
      <c r="AC78" s="10"/>
      <c r="AD78" s="10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1:39" ht="15.75">
      <c r="A79" s="8"/>
      <c r="B79" s="8"/>
      <c r="C79" s="8"/>
      <c r="D79" s="8"/>
      <c r="E79" s="64">
        <v>6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0"/>
      <c r="R79" s="8"/>
      <c r="S79" s="8"/>
      <c r="T79" s="11"/>
      <c r="U79" s="8"/>
      <c r="V79" s="10"/>
      <c r="W79" s="10"/>
      <c r="X79" s="10"/>
      <c r="Y79" s="10"/>
      <c r="Z79" s="10"/>
      <c r="AA79" s="10"/>
      <c r="AB79" s="10"/>
      <c r="AC79" s="10"/>
      <c r="AD79" s="10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1:39" ht="15.75">
      <c r="A80" s="8"/>
      <c r="B80" s="8"/>
      <c r="C80" s="8"/>
      <c r="D80" s="8"/>
      <c r="E80" s="9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0"/>
      <c r="R80" s="8"/>
      <c r="S80" s="8"/>
      <c r="T80" s="11"/>
      <c r="U80" s="8"/>
      <c r="V80" s="10"/>
      <c r="W80" s="10"/>
      <c r="X80" s="10"/>
      <c r="Y80" s="10"/>
      <c r="Z80" s="10"/>
      <c r="AA80" s="10"/>
      <c r="AB80" s="10"/>
      <c r="AC80" s="10"/>
      <c r="AD80" s="10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1:39" ht="15.75">
      <c r="A81" s="8"/>
      <c r="B81" s="8"/>
      <c r="C81" s="8"/>
      <c r="D81" s="8"/>
      <c r="E81" s="9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0"/>
      <c r="R81" s="8"/>
      <c r="S81" s="8"/>
      <c r="T81" s="11"/>
      <c r="U81" s="8"/>
      <c r="V81" s="10"/>
      <c r="W81" s="10"/>
      <c r="X81" s="10"/>
      <c r="Y81" s="10"/>
      <c r="Z81" s="10"/>
      <c r="AA81" s="10"/>
      <c r="AB81" s="10"/>
      <c r="AC81" s="10"/>
      <c r="AD81" s="10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1:39" ht="15.75">
      <c r="A82" s="8"/>
      <c r="B82" s="8"/>
      <c r="C82" s="8"/>
      <c r="D82" s="8"/>
      <c r="E82" s="9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0"/>
      <c r="R82" s="8"/>
      <c r="S82" s="8"/>
      <c r="T82" s="11"/>
      <c r="U82" s="8"/>
      <c r="V82" s="10"/>
      <c r="W82" s="10"/>
      <c r="X82" s="10"/>
      <c r="Y82" s="10"/>
      <c r="Z82" s="10"/>
      <c r="AA82" s="10"/>
      <c r="AB82" s="10"/>
      <c r="AC82" s="10"/>
      <c r="AD82" s="10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1:39" ht="15.75">
      <c r="A83" s="8"/>
      <c r="B83" s="8"/>
      <c r="C83" s="8"/>
      <c r="D83" s="8"/>
      <c r="E83" s="9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0"/>
      <c r="R83" s="8"/>
      <c r="S83" s="8"/>
      <c r="T83" s="11"/>
      <c r="U83" s="8"/>
      <c r="V83" s="10"/>
      <c r="W83" s="10"/>
      <c r="X83" s="10"/>
      <c r="Y83" s="10"/>
      <c r="Z83" s="10"/>
      <c r="AA83" s="10"/>
      <c r="AB83" s="10"/>
      <c r="AC83" s="10"/>
      <c r="AD83" s="10"/>
      <c r="AE83" s="12"/>
      <c r="AF83" s="12"/>
      <c r="AG83" s="12"/>
      <c r="AH83" s="12"/>
      <c r="AI83" s="12"/>
      <c r="AJ83" s="12"/>
      <c r="AK83" s="12"/>
      <c r="AL83" s="12"/>
      <c r="AM83" s="12"/>
    </row>
  </sheetData>
  <sheetProtection/>
  <mergeCells count="3">
    <mergeCell ref="A7:C7"/>
    <mergeCell ref="D7:D8"/>
    <mergeCell ref="E7:E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visoko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opcina</dc:creator>
  <cp:keywords/>
  <dc:description/>
  <cp:lastModifiedBy> </cp:lastModifiedBy>
  <cp:lastPrinted>2010-05-07T09:14:53Z</cp:lastPrinted>
  <dcterms:created xsi:type="dcterms:W3CDTF">2001-09-17T06:43:16Z</dcterms:created>
  <dcterms:modified xsi:type="dcterms:W3CDTF">2010-05-07T09:15:26Z</dcterms:modified>
  <cp:category/>
  <cp:version/>
  <cp:contentType/>
  <cp:contentStatus/>
</cp:coreProperties>
</file>