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 activeTab="2"/>
  </bookViews>
  <sheets>
    <sheet name="naslovna strana " sheetId="13" r:id="rId1"/>
    <sheet name="(prihodi)" sheetId="4" r:id="rId2"/>
    <sheet name="(izdaci)" sheetId="11" r:id="rId3"/>
  </sheets>
  <definedNames>
    <definedName name="_xlnm.Print_Titles" localSheetId="2">'(izdaci)'!$7:$8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82" i="11"/>
  <c r="F280"/>
  <c r="F279"/>
  <c r="F278"/>
  <c r="F277"/>
  <c r="F276"/>
  <c r="F275"/>
  <c r="F274"/>
  <c r="F273"/>
  <c r="F272"/>
  <c r="F271"/>
  <c r="F270"/>
  <c r="F269"/>
  <c r="F268"/>
  <c r="F267"/>
  <c r="F266"/>
  <c r="F265"/>
  <c r="F264" s="1"/>
  <c r="F263"/>
  <c r="F262"/>
  <c r="F261"/>
  <c r="F260"/>
  <c r="F259"/>
  <c r="F258"/>
  <c r="F257"/>
  <c r="F256"/>
  <c r="F255"/>
  <c r="F254"/>
  <c r="F253"/>
  <c r="F252"/>
  <c r="F251"/>
  <c r="F250" s="1"/>
  <c r="F244"/>
  <c r="F236"/>
  <c r="F225"/>
  <c r="F223"/>
  <c r="F220"/>
  <c r="F219"/>
  <c r="F246" s="1"/>
  <c r="F213"/>
  <c r="F212" s="1"/>
  <c r="F217" s="1"/>
  <c r="F206"/>
  <c r="F205" s="1"/>
  <c r="F210" s="1"/>
  <c r="F195"/>
  <c r="F194" s="1"/>
  <c r="F203" s="1"/>
  <c r="F187"/>
  <c r="F186"/>
  <c r="F192" s="1"/>
  <c r="F180"/>
  <c r="F167"/>
  <c r="F165"/>
  <c r="F162"/>
  <c r="F161" s="1"/>
  <c r="F184" s="1"/>
  <c r="F148"/>
  <c r="F146"/>
  <c r="F141"/>
  <c r="F127"/>
  <c r="F126"/>
  <c r="F158" s="1"/>
  <c r="F120"/>
  <c r="F109"/>
  <c r="F97"/>
  <c r="F49"/>
  <c r="F44"/>
  <c r="F43"/>
  <c r="F94" s="1"/>
  <c r="F39"/>
  <c r="F29"/>
  <c r="F22"/>
  <c r="F21"/>
  <c r="F41" s="1"/>
  <c r="F16"/>
  <c r="F11"/>
  <c r="F10" s="1"/>
  <c r="F19" s="1"/>
  <c r="F108" i="4"/>
  <c r="F105"/>
  <c r="F104" s="1"/>
  <c r="F103" s="1"/>
  <c r="F99"/>
  <c r="F98"/>
  <c r="F97" s="1"/>
  <c r="F95"/>
  <c r="F94"/>
  <c r="F91"/>
  <c r="F90" s="1"/>
  <c r="F87"/>
  <c r="F86" s="1"/>
  <c r="F81"/>
  <c r="F79"/>
  <c r="F75"/>
  <c r="F71"/>
  <c r="F70" s="1"/>
  <c r="F67"/>
  <c r="F65"/>
  <c r="F63"/>
  <c r="F57"/>
  <c r="F54"/>
  <c r="F53" s="1"/>
  <c r="F51"/>
  <c r="F50" s="1"/>
  <c r="F48"/>
  <c r="F46"/>
  <c r="F45"/>
  <c r="F43"/>
  <c r="F38"/>
  <c r="F36"/>
  <c r="F35"/>
  <c r="F32"/>
  <c r="F30"/>
  <c r="F28"/>
  <c r="F20"/>
  <c r="F19" s="1"/>
  <c r="F16"/>
  <c r="F14"/>
  <c r="F10"/>
  <c r="C51" i="13"/>
  <c r="C44"/>
  <c r="C46" s="1"/>
  <c r="C35"/>
  <c r="C34" s="1"/>
  <c r="C32"/>
  <c r="C30"/>
  <c r="C26"/>
  <c r="C22"/>
  <c r="C21" s="1"/>
  <c r="G144" i="11"/>
  <c r="F96" l="1"/>
  <c r="F124" s="1"/>
  <c r="F247" s="1"/>
  <c r="F249"/>
  <c r="F9" i="4"/>
  <c r="F8" s="1"/>
  <c r="F27"/>
  <c r="F56"/>
  <c r="F34" s="1"/>
  <c r="F107" s="1"/>
  <c r="C42" i="13"/>
  <c r="C47" s="1"/>
  <c r="C52" s="1"/>
  <c r="G229" i="11"/>
  <c r="G93"/>
  <c r="G40"/>
  <c r="G39"/>
  <c r="G35"/>
  <c r="G117" i="4"/>
  <c r="F283" i="11" l="1"/>
  <c r="F281"/>
  <c r="F112" i="4"/>
  <c r="F118"/>
  <c r="G74" i="11"/>
  <c r="G51"/>
  <c r="G112"/>
  <c r="G245" l="1"/>
  <c r="G243"/>
  <c r="G242"/>
  <c r="G241"/>
  <c r="G239"/>
  <c r="G238"/>
  <c r="G237"/>
  <c r="G235"/>
  <c r="G234"/>
  <c r="G233"/>
  <c r="G232"/>
  <c r="G231"/>
  <c r="G230"/>
  <c r="G228"/>
  <c r="G227"/>
  <c r="G226"/>
  <c r="G224"/>
  <c r="G222"/>
  <c r="G221"/>
  <c r="G216"/>
  <c r="G215"/>
  <c r="G214"/>
  <c r="G209"/>
  <c r="G208"/>
  <c r="G207"/>
  <c r="G202"/>
  <c r="G201"/>
  <c r="G200"/>
  <c r="G199"/>
  <c r="G198"/>
  <c r="G197"/>
  <c r="G196"/>
  <c r="G191"/>
  <c r="G190"/>
  <c r="G189"/>
  <c r="G188"/>
  <c r="G183"/>
  <c r="G182"/>
  <c r="G181"/>
  <c r="G178"/>
  <c r="G177"/>
  <c r="G176"/>
  <c r="G175"/>
  <c r="G174"/>
  <c r="G173"/>
  <c r="G172"/>
  <c r="G171"/>
  <c r="G170"/>
  <c r="G169"/>
  <c r="G168"/>
  <c r="G166"/>
  <c r="G164"/>
  <c r="G163"/>
  <c r="G157"/>
  <c r="G156"/>
  <c r="G155"/>
  <c r="G154"/>
  <c r="G153"/>
  <c r="G152"/>
  <c r="G151"/>
  <c r="G150"/>
  <c r="G149"/>
  <c r="G147"/>
  <c r="G145"/>
  <c r="G143"/>
  <c r="G142"/>
  <c r="G137"/>
  <c r="G136"/>
  <c r="G135"/>
  <c r="G134"/>
  <c r="G133"/>
  <c r="G132"/>
  <c r="G131"/>
  <c r="G130"/>
  <c r="G129"/>
  <c r="G128"/>
  <c r="G123"/>
  <c r="G122"/>
  <c r="G121"/>
  <c r="G119"/>
  <c r="G118"/>
  <c r="G117"/>
  <c r="G116"/>
  <c r="G115"/>
  <c r="G114"/>
  <c r="G113"/>
  <c r="G111"/>
  <c r="G110"/>
  <c r="G108"/>
  <c r="G107"/>
  <c r="G106"/>
  <c r="G105"/>
  <c r="G104"/>
  <c r="G103"/>
  <c r="G102"/>
  <c r="G101"/>
  <c r="G100"/>
  <c r="G99"/>
  <c r="G98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0"/>
  <c r="G48"/>
  <c r="G47"/>
  <c r="G46"/>
  <c r="G45"/>
  <c r="G38"/>
  <c r="G37"/>
  <c r="G36"/>
  <c r="G34"/>
  <c r="G33"/>
  <c r="G32"/>
  <c r="G31"/>
  <c r="G30"/>
  <c r="G28"/>
  <c r="G27"/>
  <c r="G26"/>
  <c r="G25"/>
  <c r="G24"/>
  <c r="G23"/>
  <c r="G18"/>
  <c r="G15"/>
  <c r="G14"/>
  <c r="G13"/>
  <c r="G12"/>
  <c r="G114" i="4"/>
  <c r="G106"/>
  <c r="G102"/>
  <c r="G101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G266" i="11" l="1"/>
  <c r="G63" i="4"/>
  <c r="G268" i="11"/>
  <c r="G267"/>
  <c r="G265"/>
  <c r="G105" i="4"/>
  <c r="G109" i="11"/>
  <c r="G263"/>
  <c r="G99" i="4"/>
  <c r="G277" i="11" l="1"/>
  <c r="G269"/>
  <c r="G282"/>
  <c r="G280"/>
  <c r="G279"/>
  <c r="G278"/>
  <c r="G276"/>
  <c r="G274"/>
  <c r="G273" s="1"/>
  <c r="G272"/>
  <c r="G271"/>
  <c r="G262"/>
  <c r="G261"/>
  <c r="G260"/>
  <c r="G259"/>
  <c r="G258"/>
  <c r="G257"/>
  <c r="G256"/>
  <c r="G254"/>
  <c r="G253" s="1"/>
  <c r="G252"/>
  <c r="G251"/>
  <c r="G244"/>
  <c r="G236"/>
  <c r="G225"/>
  <c r="G223"/>
  <c r="G220"/>
  <c r="G213"/>
  <c r="G212" s="1"/>
  <c r="G217" s="1"/>
  <c r="G206"/>
  <c r="G195"/>
  <c r="G194" s="1"/>
  <c r="G203" s="1"/>
  <c r="G187"/>
  <c r="G186" s="1"/>
  <c r="G192" s="1"/>
  <c r="G180"/>
  <c r="G167"/>
  <c r="G165"/>
  <c r="G162"/>
  <c r="G148"/>
  <c r="G146"/>
  <c r="G141"/>
  <c r="G127"/>
  <c r="G120"/>
  <c r="G97"/>
  <c r="G49"/>
  <c r="G44"/>
  <c r="G29"/>
  <c r="G22"/>
  <c r="G16"/>
  <c r="G11"/>
  <c r="G10" s="1"/>
  <c r="G81" i="4"/>
  <c r="G108"/>
  <c r="G104"/>
  <c r="G103" s="1"/>
  <c r="G95"/>
  <c r="G94" s="1"/>
  <c r="G91"/>
  <c r="G90" s="1"/>
  <c r="G79"/>
  <c r="G75"/>
  <c r="G71"/>
  <c r="G67"/>
  <c r="G65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G250" i="11" l="1"/>
  <c r="G205"/>
  <c r="G210" s="1"/>
  <c r="G161"/>
  <c r="G184" s="1"/>
  <c r="G43"/>
  <c r="G94" s="1"/>
  <c r="G19"/>
  <c r="G219"/>
  <c r="G246" s="1"/>
  <c r="G275"/>
  <c r="G126"/>
  <c r="G158" s="1"/>
  <c r="G96"/>
  <c r="G264"/>
  <c r="G21"/>
  <c r="G41" s="1"/>
  <c r="G255"/>
  <c r="G98" i="4"/>
  <c r="G97" s="1"/>
  <c r="G87"/>
  <c r="G86" s="1"/>
  <c r="G70"/>
  <c r="G56"/>
  <c r="G45"/>
  <c r="G35"/>
  <c r="G27"/>
  <c r="G9"/>
  <c r="G249" i="11" l="1"/>
  <c r="G283" s="1"/>
  <c r="G124"/>
  <c r="G247" s="1"/>
  <c r="G8" i="4"/>
  <c r="G34"/>
  <c r="G281" i="11" l="1"/>
  <c r="G107" i="4"/>
  <c r="G112" l="1"/>
  <c r="G118"/>
</calcChain>
</file>

<file path=xl/sharedStrings.xml><?xml version="1.0" encoding="utf-8"?>
<sst xmlns="http://schemas.openxmlformats.org/spreadsheetml/2006/main" count="972" uniqueCount="577">
  <si>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</si>
  <si>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</si>
  <si>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</si>
  <si>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</si>
  <si>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</si>
  <si>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</si>
  <si>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</si>
  <si>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</si>
  <si>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</si>
  <si>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</si>
  <si>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</si>
  <si>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</si>
  <si>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</si>
  <si>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</si>
  <si>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</si>
  <si>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</si>
  <si>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</si>
  <si>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</si>
  <si>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</si>
  <si>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</si>
  <si>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</si>
  <si>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</si>
  <si>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</si>
  <si>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</si>
  <si>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</si>
  <si>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</si>
  <si>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</si>
  <si>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</si>
  <si>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</si>
  <si>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</si>
  <si>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</si>
  <si>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</si>
  <si>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</si>
  <si>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</si>
  <si>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</si>
  <si>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</si>
  <si>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</si>
  <si>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</si>
  <si>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</si>
  <si>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</si>
  <si>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</si>
  <si>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</si>
  <si>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</si>
  <si>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</si>
  <si>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</si>
  <si>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</si>
  <si>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</si>
  <si>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</si>
  <si>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</si>
  <si>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</si>
  <si>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</si>
  <si>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</si>
  <si>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</si>
  <si>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</si>
  <si>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</si>
  <si>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</si>
  <si>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</si>
  <si>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</si>
  <si>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</si>
  <si>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</si>
  <si>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</si>
  <si>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</si>
  <si>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</si>
  <si>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</si>
  <si>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</si>
  <si>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</si>
  <si>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</si>
  <si>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</si>
  <si>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</si>
  <si>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</si>
  <si>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</si>
  <si>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</si>
  <si>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</si>
  <si>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</si>
  <si>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</si>
  <si>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</si>
  <si>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</si>
  <si>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</si>
  <si>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</si>
  <si>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</si>
  <si>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</si>
  <si>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</si>
  <si>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</si>
  <si>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</si>
  <si>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</si>
  <si>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</si>
  <si>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</si>
  <si>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</si>
  <si>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</si>
  <si>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</si>
  <si>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</si>
  <si>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</si>
  <si>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</si>
  <si>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</si>
  <si>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</si>
  <si>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</si>
  <si>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</si>
  <si>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</si>
  <si>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</si>
  <si>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</si>
  <si>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</si>
  <si>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</si>
  <si>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</si>
  <si>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</si>
  <si>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</si>
  <si>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</si>
  <si>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</si>
  <si>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</si>
  <si>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</si>
  <si>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</si>
  <si>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</si>
  <si>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</si>
  <si>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</si>
  <si>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</si>
  <si>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</si>
  <si>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</si>
  <si>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</si>
  <si>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</si>
  <si>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</si>
  <si>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</si>
  <si>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</si>
  <si>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</si>
  <si>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</si>
  <si>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</si>
  <si>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</si>
  <si>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</si>
  <si>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</si>
  <si>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</si>
  <si>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</si>
  <si>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</si>
  <si>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</si>
  <si>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</si>
  <si>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</si>
  <si>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</si>
  <si>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</si>
  <si>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</si>
  <si>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</si>
  <si>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</si>
  <si>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</si>
  <si>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</si>
  <si>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</si>
  <si>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</si>
  <si>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</si>
  <si>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</si>
  <si>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</si>
  <si>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</si>
  <si>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</si>
  <si>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</si>
  <si>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</si>
  <si>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</si>
  <si>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</si>
  <si>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</si>
  <si>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</si>
  <si>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</si>
  <si>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</si>
  <si>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</si>
  <si>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</si>
  <si>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</si>
  <si>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</si>
  <si>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</si>
  <si>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</si>
  <si>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</si>
  <si>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</si>
  <si>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</si>
  <si>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</si>
  <si>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</si>
  <si>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</si>
  <si>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</si>
  <si>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</si>
  <si>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</si>
  <si>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</si>
  <si>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</si>
  <si>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</si>
  <si>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</si>
  <si>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</si>
  <si>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</si>
  <si>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</si>
  <si>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</si>
  <si>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</si>
  <si>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</si>
  <si>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</si>
  <si>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</si>
  <si>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</si>
  <si>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</si>
  <si>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</si>
  <si>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</si>
  <si>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</si>
  <si>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</si>
  <si>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</si>
  <si>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</si>
  <si>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</si>
  <si>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</si>
  <si>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</si>
  <si>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</si>
  <si>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</si>
  <si>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</si>
  <si>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</si>
  <si>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</si>
  <si>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</si>
  <si>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</si>
  <si>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</si>
  <si>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</si>
  <si>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</si>
  <si>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</si>
  <si>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</si>
  <si>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</si>
  <si>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</si>
  <si>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</si>
  <si>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</si>
  <si>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</si>
  <si>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</si>
  <si>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</si>
  <si>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</si>
  <si>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</si>
  <si>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</si>
  <si>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</si>
  <si>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</si>
  <si>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</si>
  <si>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</si>
  <si>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</si>
  <si>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</si>
  <si>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</si>
  <si>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</si>
  <si>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</si>
  <si>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</si>
  <si>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</si>
  <si>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</si>
  <si>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</si>
  <si>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</si>
  <si>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</si>
  <si>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</si>
  <si>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</si>
  <si>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</si>
  <si>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</si>
  <si>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</si>
  <si>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</si>
  <si>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</si>
  <si>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</si>
  <si>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</si>
  <si>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</si>
  <si>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</si>
  <si>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</si>
  <si>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</si>
  <si>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</si>
  <si>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</si>
  <si>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</si>
  <si>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</si>
  <si>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</si>
  <si>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</si>
  <si>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</si>
  <si>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</si>
  <si>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</si>
  <si>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</si>
  <si>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</si>
  <si>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</si>
  <si>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</si>
  <si>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</si>
  <si>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</si>
  <si>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</si>
  <si>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</si>
  <si>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</si>
  <si>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</si>
  <si>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</si>
  <si>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</si>
  <si>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</si>
  <si>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</si>
  <si>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</si>
  <si>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</si>
  <si>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</si>
  <si>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</si>
  <si>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</si>
  <si>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</si>
  <si>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</si>
  <si>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</si>
  <si>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</si>
  <si>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</si>
  <si>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</si>
  <si>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</si>
  <si>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</si>
  <si>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</si>
  <si>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</si>
  <si>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</si>
  <si>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</si>
  <si>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</si>
  <si>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</si>
  <si>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</si>
  <si>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</si>
  <si>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</si>
  <si>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</si>
  <si>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</si>
  <si>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</si>
  <si>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</si>
  <si>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</si>
  <si>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</si>
  <si>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</si>
  <si>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</si>
  <si>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</si>
  <si>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</si>
  <si>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</si>
  <si>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</si>
  <si>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</si>
  <si>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</si>
  <si>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</si>
  <si>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</si>
  <si>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</si>
  <si>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</si>
  <si>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</si>
  <si>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</si>
  <si>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</si>
  <si>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</si>
  <si>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</si>
  <si>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</si>
  <si>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</si>
  <si>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</si>
  <si>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</si>
  <si>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</si>
  <si>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</si>
  <si>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</si>
  <si>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</si>
  <si>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</si>
  <si>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</si>
  <si>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</si>
  <si>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</si>
  <si>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</si>
  <si>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</si>
  <si>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</si>
  <si>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</si>
  <si>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</si>
  <si>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</si>
  <si>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</si>
  <si>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</si>
  <si>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</si>
  <si>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</si>
  <si>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</si>
  <si>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</si>
  <si>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</si>
  <si>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</si>
  <si>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</si>
  <si>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</si>
  <si>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</si>
  <si>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</si>
  <si>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</si>
  <si>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</si>
  <si>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</si>
  <si>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</si>
  <si>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</si>
  <si>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</si>
  <si>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</si>
  <si>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</si>
  <si>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</si>
  <si>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</si>
  <si>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</si>
  <si>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</si>
  <si>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</si>
  <si>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</si>
  <si>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</si>
  <si>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</si>
  <si>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</si>
  <si>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</si>
  <si>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</si>
  <si>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</si>
  <si>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</si>
  <si>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</si>
  <si>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</si>
  <si>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</si>
  <si>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</si>
  <si>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</si>
  <si>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</si>
  <si>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</si>
  <si>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</si>
  <si>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</si>
  <si>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</si>
  <si>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</si>
  <si>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</si>
  <si>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</si>
  <si>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</si>
  <si>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</si>
  <si>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</si>
  <si>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</si>
  <si>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</si>
  <si>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</si>
  <si>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</si>
  <si>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</si>
  <si>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</si>
  <si>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</si>
  <si>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</si>
  <si>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</si>
  <si>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</si>
  <si>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</si>
  <si>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</si>
  <si>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</si>
  <si>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</si>
  <si>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</si>
  <si>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</si>
  <si>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</si>
  <si>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</si>
  <si>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</si>
  <si>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</si>
  <si>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</si>
  <si>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</si>
  <si>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</si>
  <si>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</si>
  <si>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</si>
  <si>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</si>
  <si>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</si>
  <si>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3.1.1.2.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</si>
  <si>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</si>
  <si>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</si>
  <si>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</si>
  <si>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</si>
  <si>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</si>
  <si>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</si>
  <si>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</si>
  <si>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</si>
  <si>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</si>
  <si>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</si>
  <si>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</si>
  <si>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</si>
  <si>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</si>
  <si>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</si>
  <si>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</si>
  <si>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</si>
  <si>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</si>
  <si>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</si>
  <si>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</si>
  <si>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</si>
  <si>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</si>
  <si>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</si>
  <si>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</si>
  <si>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</si>
  <si>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</si>
  <si>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</si>
  <si>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</si>
  <si>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</si>
  <si>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</si>
  <si>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</si>
  <si>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</si>
  <si>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</si>
  <si>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</si>
  <si>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</si>
  <si>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</si>
  <si>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</si>
  <si>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</si>
  <si>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</si>
  <si>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</si>
  <si>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</si>
  <si>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</si>
  <si>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</si>
  <si>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</si>
  <si>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</si>
  <si>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</si>
  <si>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</si>
  <si>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</si>
  <si>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</si>
  <si>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</si>
  <si>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</si>
  <si>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</si>
  <si>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</si>
  <si>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</si>
  <si>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</si>
  <si>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</si>
  <si>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</si>
  <si>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</si>
  <si>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</si>
  <si>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</si>
  <si>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</si>
  <si>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</si>
  <si>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</si>
  <si>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</si>
  <si>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</si>
  <si>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</si>
  <si>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</si>
  <si>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</si>
  <si>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</si>
  <si>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</si>
  <si>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</si>
  <si>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</si>
  <si>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</si>
  <si>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</si>
  <si>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</si>
  <si>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</si>
  <si>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</si>
  <si>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</si>
  <si>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</si>
  <si>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</si>
  <si>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</si>
  <si>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</si>
  <si>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</si>
  <si>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</si>
  <si>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</si>
  <si>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</si>
  <si>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</si>
  <si>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</si>
  <si>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</si>
  <si>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2.1.4.</t>
  </si>
  <si>
    <t>Plaće i naknade troškova zaposlenih</t>
  </si>
  <si>
    <t>Doprinos poslodavca i ostali doprinosi</t>
  </si>
  <si>
    <t>Izdaci za materijal,sitan inventar i usluge</t>
  </si>
  <si>
    <t>Tekući transferi i drugi tekući rashodi</t>
  </si>
  <si>
    <t>2.1.5.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</si>
  <si>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</si>
  <si>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</si>
  <si>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</si>
  <si>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</si>
  <si>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</si>
  <si>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</si>
  <si>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</si>
  <si>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7.</t>
  </si>
  <si>
    <t>8.</t>
  </si>
  <si>
    <t>9.</t>
  </si>
  <si>
    <t>UKUPAN FINANSIJSKI REZULTAT</t>
  </si>
  <si>
    <t>10.</t>
  </si>
  <si>
    <t>2.1.6.</t>
  </si>
  <si>
    <t>11.</t>
  </si>
  <si>
    <t>SVEUKUPNI PRIHODI;PRIMICI;FINANSIRANJE;RAZGRANIČENI PRIHODI I OSTVARENI SUFICIT IZ RANIJEG PERIODA</t>
  </si>
  <si>
    <t>NETO NABAVKE STALNIH SREDSTAVA</t>
  </si>
  <si>
    <t>NETO POZAJMLJIVANJE(NETO ZADUŽIVANJE)=UKUPAN DEFICIT/SUFICIT</t>
  </si>
  <si>
    <t>12.</t>
  </si>
  <si>
    <t>PRIMICI OD ZADUŽIVANJA</t>
  </si>
  <si>
    <t>NETO TRANSAKCIJE U FINANSIJSKOJ IMOVINI</t>
  </si>
  <si>
    <t>IZDACI ZA OTPLATE DUGOVA</t>
  </si>
  <si>
    <t>NETO ZADUŽIVANJE (NETO OTPLATE DUGOVA)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</si>
  <si>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</si>
  <si>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</si>
  <si>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</si>
  <si>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Transfer općinama za saniranje šteta usljed poplava</t>
  </si>
  <si>
    <t>Transfer za NK Liješeva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</si>
  <si>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</si>
  <si>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</si>
  <si>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</si>
  <si>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</si>
  <si>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</si>
  <si>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102/15,104/16,5/18,11/19,99/19 i 25a/22).</t>
  </si>
  <si>
    <t>član 5.</t>
  </si>
  <si>
    <t>(završne odredbe)</t>
  </si>
  <si>
    <t xml:space="preserve">                                                                                                             PREDSJEDAVAJUĆI</t>
  </si>
  <si>
    <t xml:space="preserve">                                                                                                   GRADSKOG VIJEĆA VISOKO</t>
  </si>
  <si>
    <t>Visoko</t>
  </si>
  <si>
    <t xml:space="preserve">U tekuću rezervu u 2025.godini izdvojit će se iznos od 20.000,00 KM ili 0,06 % od ukupnih izdataka,a koristit će se u skladu sa članom 60. i 61. </t>
  </si>
  <si>
    <t>Budžet stupa na snagu danom objavljivanja u Službenom glasniku Grada Visoko, a primjenjivat će se od 01.01.2025.godine.</t>
  </si>
  <si>
    <t xml:space="preserve">  </t>
  </si>
  <si>
    <t xml:space="preserve">               </t>
  </si>
  <si>
    <t xml:space="preserve">                                                                   </t>
  </si>
  <si>
    <t xml:space="preserve">     I. OPĆI DIO</t>
  </si>
  <si>
    <t>(sadržaj)</t>
  </si>
  <si>
    <t>(prihodi i izdaci)</t>
  </si>
  <si>
    <t xml:space="preserve"> III OSTALO</t>
  </si>
  <si>
    <t>Neutrošena sredstva primitaka iz prethodne godine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</si>
  <si>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</si>
  <si>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</si>
  <si>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</si>
  <si>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</si>
  <si>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>Subvencije za vodu i komunalne usluge za korisnike stalne i povremene novčane pomoći</t>
  </si>
  <si>
    <t xml:space="preserve">                  Na osnovu članova 32. do 66. Zakona o budžetima Federacije Bosne i Hercegovine ("Službene  novine Federacije</t>
  </si>
  <si>
    <t xml:space="preserve"> Bosne  i  Hercegovine" broj 102/13, 9/14, 13/14, 8/15, 91/15, 102/15,104/16, 5/18,11/19,99/19 i 25a/22), člana 12. Zakona </t>
  </si>
  <si>
    <t xml:space="preserve"> o pripadnosti  javnih  prihoda  Federacije Bosne  i  Hercegovine ("Službene novine Federacije Bosne i Hercegovine" broj 22/06,  </t>
  </si>
  <si>
    <t xml:space="preserve"> 43/08,22/09, 17/22,35/14 i 94/15) i člana 21. Statuta Grada Visoko("Službeni glasnik  Grada Visoko" broj 10/21), Gradsko vijeće</t>
  </si>
  <si>
    <t xml:space="preserve">                                                       član 1.</t>
  </si>
  <si>
    <t>Budžet Grada Visoko (u daljem tekstu Budžet) za 2025.godinu sastoji se od pregleda prihoda i primitaka, te rashoda i izdataka:</t>
  </si>
  <si>
    <t xml:space="preserve">                                                    član 2.</t>
  </si>
  <si>
    <t xml:space="preserve">Prihodi i primici, rashodi i izdaci po grupama utvrđuju se u bilansu prihoda i izdataka za 2025.godinu kako slijedi:  </t>
  </si>
  <si>
    <t>NEUTROŠENA SREDSTVA PRIMITAKA IZ PRETHODNE GODINE</t>
  </si>
  <si>
    <t xml:space="preserve">                      BUDŽET GRADA VISOKO ZA 2025.GODINU  </t>
  </si>
  <si>
    <t>1.2.41.</t>
  </si>
  <si>
    <t>Transfer za JP Veterinarska stanica za vakcinaciju,čipovanje,izdavanje pasoša i sterilizaciju pasa lutalica i vlasničkih pasa</t>
  </si>
  <si>
    <t>Transfer za JP Željeznice FBiH za održavanje pružnih prelaza</t>
  </si>
  <si>
    <t>Izdaci u Budžetu za 2025.godinu u iznosu od 32.562.000,00 KM raspoređuje se po korisnicima u Posebnom dijelu Budžeta kako slijedi: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</si>
  <si>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</si>
  <si>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</si>
  <si>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Podrška realizaciji projekata međunarodnih organizacija (Help...)</t>
  </si>
  <si>
    <t xml:space="preserve"> Visoko na 3. sjednici održanoj 26.12.2024.godine donijelo je:</t>
  </si>
  <si>
    <t>BUDŽET ZA  2025.g</t>
  </si>
  <si>
    <t xml:space="preserve"> BUDŽET ZA 2025.g</t>
  </si>
  <si>
    <t>Broj: 02/1-02-280/24</t>
  </si>
  <si>
    <t>Datum: 26.12.2024.godine</t>
  </si>
  <si>
    <t>Almir</t>
  </si>
  <si>
    <t>Ljeskovica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</si>
</sst>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2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Border="1"/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5" fillId="0" borderId="10" xfId="0" applyFont="1" applyBorder="1" applyAlignment="1">
      <alignment wrapText="1"/>
    </xf>
    <xf numFmtId="3" fontId="17" fillId="0" borderId="0" xfId="0" applyNumberFormat="1" applyFont="1" applyBorder="1"/>
    <xf numFmtId="0" fontId="17" fillId="0" borderId="0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17" fillId="0" borderId="0" xfId="0" applyFont="1" applyAlignment="1"/>
    <xf numFmtId="3" fontId="10" fillId="0" borderId="10" xfId="0" applyNumberFormat="1" applyFont="1" applyBorder="1" applyAlignment="1"/>
    <xf numFmtId="3" fontId="24" fillId="0" borderId="10" xfId="0" applyNumberFormat="1" applyFont="1" applyBorder="1" applyAlignment="1"/>
    <xf numFmtId="3" fontId="5" fillId="0" borderId="10" xfId="0" applyNumberFormat="1" applyFont="1" applyBorder="1" applyAlignment="1"/>
    <xf numFmtId="0" fontId="25" fillId="0" borderId="10" xfId="0" applyFont="1" applyBorder="1" applyAlignment="1">
      <alignment wrapText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topLeftCell="A10" zoomScale="140" zoomScaleNormal="140" workbookViewId="0">
      <selection activeCell="B57" sqref="B57"/>
    </sheetView>
  </sheetViews>
  <sheetFormatPr defaultRowHeight="15"/>
  <cols>
    <col min="1" max="1" width="6.140625" customWidth="1"/>
    <col min="2" max="2" width="73.28515625" customWidth="1"/>
    <col min="3" max="3" width="22.85546875" customWidth="1"/>
    <col min="254" max="254" width="6.140625" customWidth="1"/>
    <col min="255" max="255" width="56.85546875" customWidth="1"/>
    <col min="256" max="256" width="22.85546875" customWidth="1"/>
    <col min="257" max="257" width="10.5703125" customWidth="1"/>
    <col min="510" max="510" width="6.140625" customWidth="1"/>
    <col min="511" max="511" width="56.85546875" customWidth="1"/>
    <col min="512" max="512" width="22.85546875" customWidth="1"/>
    <col min="513" max="513" width="10.5703125" customWidth="1"/>
    <col min="766" max="766" width="6.140625" customWidth="1"/>
    <col min="767" max="767" width="56.85546875" customWidth="1"/>
    <col min="768" max="768" width="22.85546875" customWidth="1"/>
    <col min="769" max="769" width="10.5703125" customWidth="1"/>
    <col min="1022" max="1022" width="6.140625" customWidth="1"/>
    <col min="1023" max="1023" width="56.85546875" customWidth="1"/>
    <col min="1024" max="1024" width="22.85546875" customWidth="1"/>
    <col min="1025" max="1025" width="10.5703125" customWidth="1"/>
    <col min="1278" max="1278" width="6.140625" customWidth="1"/>
    <col min="1279" max="1279" width="56.85546875" customWidth="1"/>
    <col min="1280" max="1280" width="22.85546875" customWidth="1"/>
    <col min="1281" max="1281" width="10.5703125" customWidth="1"/>
    <col min="1534" max="1534" width="6.140625" customWidth="1"/>
    <col min="1535" max="1535" width="56.85546875" customWidth="1"/>
    <col min="1536" max="1536" width="22.85546875" customWidth="1"/>
    <col min="1537" max="1537" width="10.5703125" customWidth="1"/>
    <col min="1790" max="1790" width="6.140625" customWidth="1"/>
    <col min="1791" max="1791" width="56.85546875" customWidth="1"/>
    <col min="1792" max="1792" width="22.85546875" customWidth="1"/>
    <col min="1793" max="1793" width="10.5703125" customWidth="1"/>
    <col min="2046" max="2046" width="6.140625" customWidth="1"/>
    <col min="2047" max="2047" width="56.85546875" customWidth="1"/>
    <col min="2048" max="2048" width="22.85546875" customWidth="1"/>
    <col min="2049" max="2049" width="10.5703125" customWidth="1"/>
    <col min="2302" max="2302" width="6.140625" customWidth="1"/>
    <col min="2303" max="2303" width="56.85546875" customWidth="1"/>
    <col min="2304" max="2304" width="22.85546875" customWidth="1"/>
    <col min="2305" max="2305" width="10.5703125" customWidth="1"/>
    <col min="2558" max="2558" width="6.140625" customWidth="1"/>
    <col min="2559" max="2559" width="56.85546875" customWidth="1"/>
    <col min="2560" max="2560" width="22.85546875" customWidth="1"/>
    <col min="2561" max="2561" width="10.5703125" customWidth="1"/>
    <col min="2814" max="2814" width="6.140625" customWidth="1"/>
    <col min="2815" max="2815" width="56.85546875" customWidth="1"/>
    <col min="2816" max="2816" width="22.85546875" customWidth="1"/>
    <col min="2817" max="2817" width="10.5703125" customWidth="1"/>
    <col min="3070" max="3070" width="6.140625" customWidth="1"/>
    <col min="3071" max="3071" width="56.85546875" customWidth="1"/>
    <col min="3072" max="3072" width="22.85546875" customWidth="1"/>
    <col min="3073" max="3073" width="10.5703125" customWidth="1"/>
    <col min="3326" max="3326" width="6.140625" customWidth="1"/>
    <col min="3327" max="3327" width="56.85546875" customWidth="1"/>
    <col min="3328" max="3328" width="22.85546875" customWidth="1"/>
    <col min="3329" max="3329" width="10.5703125" customWidth="1"/>
    <col min="3582" max="3582" width="6.140625" customWidth="1"/>
    <col min="3583" max="3583" width="56.85546875" customWidth="1"/>
    <col min="3584" max="3584" width="22.85546875" customWidth="1"/>
    <col min="3585" max="3585" width="10.5703125" customWidth="1"/>
    <col min="3838" max="3838" width="6.140625" customWidth="1"/>
    <col min="3839" max="3839" width="56.85546875" customWidth="1"/>
    <col min="3840" max="3840" width="22.85546875" customWidth="1"/>
    <col min="3841" max="3841" width="10.5703125" customWidth="1"/>
    <col min="4094" max="4094" width="6.140625" customWidth="1"/>
    <col min="4095" max="4095" width="56.85546875" customWidth="1"/>
    <col min="4096" max="4096" width="22.85546875" customWidth="1"/>
    <col min="4097" max="4097" width="10.5703125" customWidth="1"/>
    <col min="4350" max="4350" width="6.140625" customWidth="1"/>
    <col min="4351" max="4351" width="56.85546875" customWidth="1"/>
    <col min="4352" max="4352" width="22.85546875" customWidth="1"/>
    <col min="4353" max="4353" width="10.5703125" customWidth="1"/>
    <col min="4606" max="4606" width="6.140625" customWidth="1"/>
    <col min="4607" max="4607" width="56.85546875" customWidth="1"/>
    <col min="4608" max="4608" width="22.85546875" customWidth="1"/>
    <col min="4609" max="4609" width="10.5703125" customWidth="1"/>
    <col min="4862" max="4862" width="6.140625" customWidth="1"/>
    <col min="4863" max="4863" width="56.85546875" customWidth="1"/>
    <col min="4864" max="4864" width="22.85546875" customWidth="1"/>
    <col min="4865" max="4865" width="10.5703125" customWidth="1"/>
    <col min="5118" max="5118" width="6.140625" customWidth="1"/>
    <col min="5119" max="5119" width="56.85546875" customWidth="1"/>
    <col min="5120" max="5120" width="22.85546875" customWidth="1"/>
    <col min="5121" max="5121" width="10.5703125" customWidth="1"/>
    <col min="5374" max="5374" width="6.140625" customWidth="1"/>
    <col min="5375" max="5375" width="56.85546875" customWidth="1"/>
    <col min="5376" max="5376" width="22.85546875" customWidth="1"/>
    <col min="5377" max="5377" width="10.5703125" customWidth="1"/>
    <col min="5630" max="5630" width="6.140625" customWidth="1"/>
    <col min="5631" max="5631" width="56.85546875" customWidth="1"/>
    <col min="5632" max="5632" width="22.85546875" customWidth="1"/>
    <col min="5633" max="5633" width="10.5703125" customWidth="1"/>
    <col min="5886" max="5886" width="6.140625" customWidth="1"/>
    <col min="5887" max="5887" width="56.85546875" customWidth="1"/>
    <col min="5888" max="5888" width="22.85546875" customWidth="1"/>
    <col min="5889" max="5889" width="10.5703125" customWidth="1"/>
    <col min="6142" max="6142" width="6.140625" customWidth="1"/>
    <col min="6143" max="6143" width="56.85546875" customWidth="1"/>
    <col min="6144" max="6144" width="22.85546875" customWidth="1"/>
    <col min="6145" max="6145" width="10.5703125" customWidth="1"/>
    <col min="6398" max="6398" width="6.140625" customWidth="1"/>
    <col min="6399" max="6399" width="56.85546875" customWidth="1"/>
    <col min="6400" max="6400" width="22.85546875" customWidth="1"/>
    <col min="6401" max="6401" width="10.5703125" customWidth="1"/>
    <col min="6654" max="6654" width="6.140625" customWidth="1"/>
    <col min="6655" max="6655" width="56.85546875" customWidth="1"/>
    <col min="6656" max="6656" width="22.85546875" customWidth="1"/>
    <col min="6657" max="6657" width="10.5703125" customWidth="1"/>
    <col min="6910" max="6910" width="6.140625" customWidth="1"/>
    <col min="6911" max="6911" width="56.85546875" customWidth="1"/>
    <col min="6912" max="6912" width="22.85546875" customWidth="1"/>
    <col min="6913" max="6913" width="10.5703125" customWidth="1"/>
    <col min="7166" max="7166" width="6.140625" customWidth="1"/>
    <col min="7167" max="7167" width="56.85546875" customWidth="1"/>
    <col min="7168" max="7168" width="22.85546875" customWidth="1"/>
    <col min="7169" max="7169" width="10.5703125" customWidth="1"/>
    <col min="7422" max="7422" width="6.140625" customWidth="1"/>
    <col min="7423" max="7423" width="56.85546875" customWidth="1"/>
    <col min="7424" max="7424" width="22.85546875" customWidth="1"/>
    <col min="7425" max="7425" width="10.5703125" customWidth="1"/>
    <col min="7678" max="7678" width="6.140625" customWidth="1"/>
    <col min="7679" max="7679" width="56.85546875" customWidth="1"/>
    <col min="7680" max="7680" width="22.85546875" customWidth="1"/>
    <col min="7681" max="7681" width="10.5703125" customWidth="1"/>
    <col min="7934" max="7934" width="6.140625" customWidth="1"/>
    <col min="7935" max="7935" width="56.85546875" customWidth="1"/>
    <col min="7936" max="7936" width="22.85546875" customWidth="1"/>
    <col min="7937" max="7937" width="10.5703125" customWidth="1"/>
    <col min="8190" max="8190" width="6.140625" customWidth="1"/>
    <col min="8191" max="8191" width="56.85546875" customWidth="1"/>
    <col min="8192" max="8192" width="22.85546875" customWidth="1"/>
    <col min="8193" max="8193" width="10.5703125" customWidth="1"/>
    <col min="8446" max="8446" width="6.140625" customWidth="1"/>
    <col min="8447" max="8447" width="56.85546875" customWidth="1"/>
    <col min="8448" max="8448" width="22.85546875" customWidth="1"/>
    <col min="8449" max="8449" width="10.5703125" customWidth="1"/>
    <col min="8702" max="8702" width="6.140625" customWidth="1"/>
    <col min="8703" max="8703" width="56.85546875" customWidth="1"/>
    <col min="8704" max="8704" width="22.85546875" customWidth="1"/>
    <col min="8705" max="8705" width="10.5703125" customWidth="1"/>
    <col min="8958" max="8958" width="6.140625" customWidth="1"/>
    <col min="8959" max="8959" width="56.85546875" customWidth="1"/>
    <col min="8960" max="8960" width="22.85546875" customWidth="1"/>
    <col min="8961" max="8961" width="10.5703125" customWidth="1"/>
    <col min="9214" max="9214" width="6.140625" customWidth="1"/>
    <col min="9215" max="9215" width="56.85546875" customWidth="1"/>
    <col min="9216" max="9216" width="22.85546875" customWidth="1"/>
    <col min="9217" max="9217" width="10.5703125" customWidth="1"/>
    <col min="9470" max="9470" width="6.140625" customWidth="1"/>
    <col min="9471" max="9471" width="56.85546875" customWidth="1"/>
    <col min="9472" max="9472" width="22.85546875" customWidth="1"/>
    <col min="9473" max="9473" width="10.5703125" customWidth="1"/>
    <col min="9726" max="9726" width="6.140625" customWidth="1"/>
    <col min="9727" max="9727" width="56.85546875" customWidth="1"/>
    <col min="9728" max="9728" width="22.85546875" customWidth="1"/>
    <col min="9729" max="9729" width="10.5703125" customWidth="1"/>
    <col min="9982" max="9982" width="6.140625" customWidth="1"/>
    <col min="9983" max="9983" width="56.85546875" customWidth="1"/>
    <col min="9984" max="9984" width="22.85546875" customWidth="1"/>
    <col min="9985" max="9985" width="10.5703125" customWidth="1"/>
    <col min="10238" max="10238" width="6.140625" customWidth="1"/>
    <col min="10239" max="10239" width="56.85546875" customWidth="1"/>
    <col min="10240" max="10240" width="22.85546875" customWidth="1"/>
    <col min="10241" max="10241" width="10.5703125" customWidth="1"/>
    <col min="10494" max="10494" width="6.140625" customWidth="1"/>
    <col min="10495" max="10495" width="56.85546875" customWidth="1"/>
    <col min="10496" max="10496" width="22.85546875" customWidth="1"/>
    <col min="10497" max="10497" width="10.5703125" customWidth="1"/>
    <col min="10750" max="10750" width="6.140625" customWidth="1"/>
    <col min="10751" max="10751" width="56.85546875" customWidth="1"/>
    <col min="10752" max="10752" width="22.85546875" customWidth="1"/>
    <col min="10753" max="10753" width="10.5703125" customWidth="1"/>
    <col min="11006" max="11006" width="6.140625" customWidth="1"/>
    <col min="11007" max="11007" width="56.85546875" customWidth="1"/>
    <col min="11008" max="11008" width="22.85546875" customWidth="1"/>
    <col min="11009" max="11009" width="10.5703125" customWidth="1"/>
    <col min="11262" max="11262" width="6.140625" customWidth="1"/>
    <col min="11263" max="11263" width="56.85546875" customWidth="1"/>
    <col min="11264" max="11264" width="22.85546875" customWidth="1"/>
    <col min="11265" max="11265" width="10.5703125" customWidth="1"/>
    <col min="11518" max="11518" width="6.140625" customWidth="1"/>
    <col min="11519" max="11519" width="56.85546875" customWidth="1"/>
    <col min="11520" max="11520" width="22.85546875" customWidth="1"/>
    <col min="11521" max="11521" width="10.5703125" customWidth="1"/>
    <col min="11774" max="11774" width="6.140625" customWidth="1"/>
    <col min="11775" max="11775" width="56.85546875" customWidth="1"/>
    <col min="11776" max="11776" width="22.85546875" customWidth="1"/>
    <col min="11777" max="11777" width="10.5703125" customWidth="1"/>
    <col min="12030" max="12030" width="6.140625" customWidth="1"/>
    <col min="12031" max="12031" width="56.85546875" customWidth="1"/>
    <col min="12032" max="12032" width="22.85546875" customWidth="1"/>
    <col min="12033" max="12033" width="10.5703125" customWidth="1"/>
    <col min="12286" max="12286" width="6.140625" customWidth="1"/>
    <col min="12287" max="12287" width="56.85546875" customWidth="1"/>
    <col min="12288" max="12288" width="22.85546875" customWidth="1"/>
    <col min="12289" max="12289" width="10.5703125" customWidth="1"/>
    <col min="12542" max="12542" width="6.140625" customWidth="1"/>
    <col min="12543" max="12543" width="56.85546875" customWidth="1"/>
    <col min="12544" max="12544" width="22.85546875" customWidth="1"/>
    <col min="12545" max="12545" width="10.5703125" customWidth="1"/>
    <col min="12798" max="12798" width="6.140625" customWidth="1"/>
    <col min="12799" max="12799" width="56.85546875" customWidth="1"/>
    <col min="12800" max="12800" width="22.85546875" customWidth="1"/>
    <col min="12801" max="12801" width="10.5703125" customWidth="1"/>
    <col min="13054" max="13054" width="6.140625" customWidth="1"/>
    <col min="13055" max="13055" width="56.85546875" customWidth="1"/>
    <col min="13056" max="13056" width="22.85546875" customWidth="1"/>
    <col min="13057" max="13057" width="10.5703125" customWidth="1"/>
    <col min="13310" max="13310" width="6.140625" customWidth="1"/>
    <col min="13311" max="13311" width="56.85546875" customWidth="1"/>
    <col min="13312" max="13312" width="22.85546875" customWidth="1"/>
    <col min="13313" max="13313" width="10.5703125" customWidth="1"/>
    <col min="13566" max="13566" width="6.140625" customWidth="1"/>
    <col min="13567" max="13567" width="56.85546875" customWidth="1"/>
    <col min="13568" max="13568" width="22.85546875" customWidth="1"/>
    <col min="13569" max="13569" width="10.5703125" customWidth="1"/>
    <col min="13822" max="13822" width="6.140625" customWidth="1"/>
    <col min="13823" max="13823" width="56.85546875" customWidth="1"/>
    <col min="13824" max="13824" width="22.85546875" customWidth="1"/>
    <col min="13825" max="13825" width="10.5703125" customWidth="1"/>
    <col min="14078" max="14078" width="6.140625" customWidth="1"/>
    <col min="14079" max="14079" width="56.85546875" customWidth="1"/>
    <col min="14080" max="14080" width="22.85546875" customWidth="1"/>
    <col min="14081" max="14081" width="10.5703125" customWidth="1"/>
    <col min="14334" max="14334" width="6.140625" customWidth="1"/>
    <col min="14335" max="14335" width="56.85546875" customWidth="1"/>
    <col min="14336" max="14336" width="22.85546875" customWidth="1"/>
    <col min="14337" max="14337" width="10.5703125" customWidth="1"/>
    <col min="14590" max="14590" width="6.140625" customWidth="1"/>
    <col min="14591" max="14591" width="56.85546875" customWidth="1"/>
    <col min="14592" max="14592" width="22.85546875" customWidth="1"/>
    <col min="14593" max="14593" width="10.5703125" customWidth="1"/>
    <col min="14846" max="14846" width="6.140625" customWidth="1"/>
    <col min="14847" max="14847" width="56.85546875" customWidth="1"/>
    <col min="14848" max="14848" width="22.85546875" customWidth="1"/>
    <col min="14849" max="14849" width="10.5703125" customWidth="1"/>
    <col min="15102" max="15102" width="6.140625" customWidth="1"/>
    <col min="15103" max="15103" width="56.85546875" customWidth="1"/>
    <col min="15104" max="15104" width="22.85546875" customWidth="1"/>
    <col min="15105" max="15105" width="10.5703125" customWidth="1"/>
    <col min="15358" max="15358" width="6.140625" customWidth="1"/>
    <col min="15359" max="15359" width="56.85546875" customWidth="1"/>
    <col min="15360" max="15360" width="22.85546875" customWidth="1"/>
    <col min="15361" max="15361" width="10.5703125" customWidth="1"/>
    <col min="15614" max="15614" width="6.140625" customWidth="1"/>
    <col min="15615" max="15615" width="56.85546875" customWidth="1"/>
    <col min="15616" max="15616" width="22.85546875" customWidth="1"/>
    <col min="15617" max="15617" width="10.5703125" customWidth="1"/>
    <col min="15870" max="15870" width="6.140625" customWidth="1"/>
    <col min="15871" max="15871" width="56.85546875" customWidth="1"/>
    <col min="15872" max="15872" width="22.85546875" customWidth="1"/>
    <col min="15873" max="15873" width="10.5703125" customWidth="1"/>
    <col min="16126" max="16126" width="6.140625" customWidth="1"/>
    <col min="16127" max="16127" width="56.85546875" customWidth="1"/>
    <col min="16128" max="16128" width="22.85546875" customWidth="1"/>
    <col min="16129" max="16129" width="10.5703125" customWidth="1"/>
  </cols>
  <sheetData>
    <row r="1" spans="1:3" s="84" customFormat="1" ht="15.75">
      <c r="C1" s="98"/>
    </row>
    <row r="2" spans="1:3" s="75" customFormat="1" ht="12.75">
      <c r="A2" s="75" t="s">
        <v>540</v>
      </c>
    </row>
    <row r="3" spans="1:3" s="72" customFormat="1" ht="15.75">
      <c r="A3" s="72" t="s">
        <v>553</v>
      </c>
    </row>
    <row r="4" spans="1:3" s="72" customFormat="1" ht="15.75">
      <c r="A4" s="72" t="s">
        <v>554</v>
      </c>
    </row>
    <row r="5" spans="1:3" s="72" customFormat="1" ht="15.75">
      <c r="A5" s="72" t="s">
        <v>555</v>
      </c>
    </row>
    <row r="6" spans="1:3" s="72" customFormat="1" ht="15.75">
      <c r="A6" s="72" t="s">
        <v>556</v>
      </c>
    </row>
    <row r="7" spans="1:3" s="72" customFormat="1" ht="15.75">
      <c r="A7" s="72" t="s">
        <v>570</v>
      </c>
    </row>
    <row r="8" spans="1:3" s="72" customFormat="1" ht="15.75"/>
    <row r="9" spans="1:3" s="84" customFormat="1"/>
    <row r="10" spans="1:3" s="100" customFormat="1" ht="18.75">
      <c r="A10" s="100" t="s">
        <v>541</v>
      </c>
      <c r="B10" s="101" t="s">
        <v>542</v>
      </c>
    </row>
    <row r="11" spans="1:3" s="100" customFormat="1" ht="18.75">
      <c r="B11" s="101" t="s">
        <v>562</v>
      </c>
    </row>
    <row r="12" spans="1:3" s="100" customFormat="1" ht="14.25">
      <c r="B12" s="102"/>
    </row>
    <row r="13" spans="1:3" s="99" customFormat="1" ht="15.75">
      <c r="B13" s="103" t="s">
        <v>543</v>
      </c>
    </row>
    <row r="14" spans="1:3" s="72" customFormat="1" ht="15.75">
      <c r="B14" s="77"/>
    </row>
    <row r="15" spans="1:3" s="72" customFormat="1" ht="15.75">
      <c r="B15" s="117" t="s">
        <v>557</v>
      </c>
      <c r="C15" s="79"/>
    </row>
    <row r="16" spans="1:3" s="72" customFormat="1" ht="15.75">
      <c r="B16" s="79" t="s">
        <v>544</v>
      </c>
    </row>
    <row r="17" spans="1:3" s="72" customFormat="1" ht="15.75"/>
    <row r="18" spans="1:3" s="72" customFormat="1" ht="15.75">
      <c r="A18" s="72" t="s">
        <v>558</v>
      </c>
    </row>
    <row r="19" spans="1:3" s="72" customFormat="1" ht="15.75"/>
    <row r="20" spans="1:3" s="72" customFormat="1" ht="48.75" customHeight="1">
      <c r="A20" s="107" t="s">
        <v>480</v>
      </c>
      <c r="B20" s="110" t="s">
        <v>1</v>
      </c>
      <c r="C20" s="111" t="s">
        <v>571</v>
      </c>
    </row>
    <row r="21" spans="1:3" s="72" customFormat="1" ht="15.75">
      <c r="A21" s="112" t="s">
        <v>309</v>
      </c>
      <c r="B21" s="115" t="s">
        <v>481</v>
      </c>
      <c r="C21" s="118">
        <f>SUM(C22+C26+C32+C30)</f>
        <v>30062000</v>
      </c>
    </row>
    <row r="22" spans="1:3" s="72" customFormat="1" ht="15.75">
      <c r="A22" s="113" t="s">
        <v>10</v>
      </c>
      <c r="B22" s="116" t="s">
        <v>9</v>
      </c>
      <c r="C22" s="119">
        <f>SUM(C23:C25)</f>
        <v>12587000</v>
      </c>
    </row>
    <row r="23" spans="1:3" s="72" customFormat="1" ht="15.75">
      <c r="A23" s="114" t="s">
        <v>12</v>
      </c>
      <c r="B23" s="107" t="s">
        <v>482</v>
      </c>
      <c r="C23" s="120">
        <v>2072000</v>
      </c>
    </row>
    <row r="24" spans="1:3" s="72" customFormat="1" ht="15.75">
      <c r="A24" s="114" t="s">
        <v>20</v>
      </c>
      <c r="B24" s="107" t="s">
        <v>32</v>
      </c>
      <c r="C24" s="120">
        <v>4000000</v>
      </c>
    </row>
    <row r="25" spans="1:3" s="72" customFormat="1" ht="15.75">
      <c r="A25" s="114" t="s">
        <v>23</v>
      </c>
      <c r="B25" s="107" t="s">
        <v>483</v>
      </c>
      <c r="C25" s="120">
        <v>6515000</v>
      </c>
    </row>
    <row r="26" spans="1:3" s="72" customFormat="1" ht="15.75">
      <c r="A26" s="113" t="s">
        <v>29</v>
      </c>
      <c r="B26" s="116" t="s">
        <v>484</v>
      </c>
      <c r="C26" s="119">
        <f>SUM(C27:C29)</f>
        <v>5685100</v>
      </c>
    </row>
    <row r="27" spans="1:3" s="72" customFormat="1" ht="16.5" customHeight="1">
      <c r="A27" s="114" t="s">
        <v>31</v>
      </c>
      <c r="B27" s="107" t="s">
        <v>485</v>
      </c>
      <c r="C27" s="120">
        <v>638100</v>
      </c>
    </row>
    <row r="28" spans="1:3" s="72" customFormat="1" ht="16.5" customHeight="1">
      <c r="A28" s="114" t="s">
        <v>198</v>
      </c>
      <c r="B28" s="107" t="s">
        <v>486</v>
      </c>
      <c r="C28" s="120">
        <v>5037000</v>
      </c>
    </row>
    <row r="29" spans="1:3" s="72" customFormat="1" ht="15.75">
      <c r="A29" s="114" t="s">
        <v>201</v>
      </c>
      <c r="B29" s="107" t="s">
        <v>487</v>
      </c>
      <c r="C29" s="120">
        <v>10000</v>
      </c>
    </row>
    <row r="30" spans="1:3" s="72" customFormat="1" ht="15.75">
      <c r="A30" s="113" t="s">
        <v>45</v>
      </c>
      <c r="B30" s="116" t="s">
        <v>488</v>
      </c>
      <c r="C30" s="119">
        <f>SUM(C31)</f>
        <v>8350000</v>
      </c>
    </row>
    <row r="31" spans="1:3" s="72" customFormat="1" ht="18" customHeight="1">
      <c r="A31" s="114" t="s">
        <v>47</v>
      </c>
      <c r="B31" s="107" t="s">
        <v>489</v>
      </c>
      <c r="C31" s="120">
        <v>8350000</v>
      </c>
    </row>
    <row r="32" spans="1:3" s="72" customFormat="1" ht="15.75">
      <c r="A32" s="113" t="s">
        <v>278</v>
      </c>
      <c r="B32" s="116" t="s">
        <v>490</v>
      </c>
      <c r="C32" s="119">
        <f>SUM(C33)</f>
        <v>3439900</v>
      </c>
    </row>
    <row r="33" spans="1:3" s="72" customFormat="1" ht="18" customHeight="1">
      <c r="A33" s="114" t="s">
        <v>47</v>
      </c>
      <c r="B33" s="107" t="s">
        <v>491</v>
      </c>
      <c r="C33" s="120">
        <v>3439900</v>
      </c>
    </row>
    <row r="34" spans="1:3" s="72" customFormat="1" ht="15.75">
      <c r="A34" s="112" t="s">
        <v>308</v>
      </c>
      <c r="B34" s="115" t="s">
        <v>492</v>
      </c>
      <c r="C34" s="118">
        <f>SUM(C35)</f>
        <v>22106400</v>
      </c>
    </row>
    <row r="35" spans="1:3" s="72" customFormat="1" ht="15.75">
      <c r="A35" s="113" t="s">
        <v>54</v>
      </c>
      <c r="B35" s="116" t="s">
        <v>493</v>
      </c>
      <c r="C35" s="119">
        <f>SUM(C36:C41)</f>
        <v>22106400</v>
      </c>
    </row>
    <row r="36" spans="1:3" s="72" customFormat="1" ht="15.75">
      <c r="A36" s="114" t="s">
        <v>56</v>
      </c>
      <c r="B36" s="107" t="s">
        <v>495</v>
      </c>
      <c r="C36" s="120">
        <v>5470000</v>
      </c>
    </row>
    <row r="37" spans="1:3" s="72" customFormat="1" ht="17.25" customHeight="1">
      <c r="A37" s="114" t="s">
        <v>60</v>
      </c>
      <c r="B37" s="107" t="s">
        <v>496</v>
      </c>
      <c r="C37" s="120">
        <v>505000</v>
      </c>
    </row>
    <row r="38" spans="1:3" s="72" customFormat="1" ht="16.5" customHeight="1">
      <c r="A38" s="114" t="s">
        <v>68</v>
      </c>
      <c r="B38" s="107" t="s">
        <v>497</v>
      </c>
      <c r="C38" s="120">
        <v>5210600</v>
      </c>
    </row>
    <row r="39" spans="1:3" s="72" customFormat="1" ht="15.75">
      <c r="A39" s="114" t="s">
        <v>494</v>
      </c>
      <c r="B39" s="107" t="s">
        <v>498</v>
      </c>
      <c r="C39" s="120">
        <v>10540800</v>
      </c>
    </row>
    <row r="40" spans="1:3" s="72" customFormat="1" ht="15.75">
      <c r="A40" s="114" t="s">
        <v>499</v>
      </c>
      <c r="B40" s="107" t="s">
        <v>221</v>
      </c>
      <c r="C40" s="120">
        <v>360000</v>
      </c>
    </row>
    <row r="41" spans="1:3" s="72" customFormat="1" ht="15.75">
      <c r="A41" s="114" t="s">
        <v>512</v>
      </c>
      <c r="B41" s="107" t="s">
        <v>500</v>
      </c>
      <c r="C41" s="120">
        <v>20000</v>
      </c>
    </row>
    <row r="42" spans="1:3" s="72" customFormat="1" ht="15.75">
      <c r="A42" s="114" t="s">
        <v>169</v>
      </c>
      <c r="B42" s="107" t="s">
        <v>501</v>
      </c>
      <c r="C42" s="120">
        <f>SUM(C21-C34)</f>
        <v>7955600</v>
      </c>
    </row>
    <row r="43" spans="1:3" s="72" customFormat="1" ht="15.75">
      <c r="A43" s="114" t="s">
        <v>310</v>
      </c>
      <c r="B43" s="107" t="s">
        <v>502</v>
      </c>
      <c r="C43" s="120">
        <v>0</v>
      </c>
    </row>
    <row r="44" spans="1:3" s="72" customFormat="1" ht="15.75">
      <c r="A44" s="114" t="s">
        <v>467</v>
      </c>
      <c r="B44" s="107" t="s">
        <v>503</v>
      </c>
      <c r="C44" s="120">
        <f>SUM(C45)</f>
        <v>9235600</v>
      </c>
    </row>
    <row r="45" spans="1:3" s="72" customFormat="1" ht="14.25" customHeight="1">
      <c r="A45" s="114" t="s">
        <v>504</v>
      </c>
      <c r="B45" s="107" t="s">
        <v>505</v>
      </c>
      <c r="C45" s="120">
        <v>9235600</v>
      </c>
    </row>
    <row r="46" spans="1:3" s="72" customFormat="1" ht="14.25" customHeight="1">
      <c r="A46" s="114" t="s">
        <v>506</v>
      </c>
      <c r="B46" s="107" t="s">
        <v>515</v>
      </c>
      <c r="C46" s="120">
        <f>SUM(C44-C43)</f>
        <v>9235600</v>
      </c>
    </row>
    <row r="47" spans="1:3" s="72" customFormat="1" ht="15.75" customHeight="1">
      <c r="A47" s="114" t="s">
        <v>507</v>
      </c>
      <c r="B47" s="107" t="s">
        <v>516</v>
      </c>
      <c r="C47" s="120">
        <f>SUM(C42-C46)</f>
        <v>-1280000</v>
      </c>
    </row>
    <row r="48" spans="1:3" s="72" customFormat="1" ht="15.75" customHeight="1">
      <c r="A48" s="114" t="s">
        <v>508</v>
      </c>
      <c r="B48" s="107" t="s">
        <v>519</v>
      </c>
      <c r="C48" s="120">
        <v>0</v>
      </c>
    </row>
    <row r="49" spans="1:3" s="72" customFormat="1" ht="15.75">
      <c r="A49" s="114" t="s">
        <v>509</v>
      </c>
      <c r="B49" s="107" t="s">
        <v>518</v>
      </c>
      <c r="C49" s="120">
        <v>0</v>
      </c>
    </row>
    <row r="50" spans="1:3" s="72" customFormat="1" ht="15.75">
      <c r="A50" s="114" t="s">
        <v>511</v>
      </c>
      <c r="B50" s="107" t="s">
        <v>520</v>
      </c>
      <c r="C50" s="120">
        <v>1220000</v>
      </c>
    </row>
    <row r="51" spans="1:3" s="72" customFormat="1" ht="18" customHeight="1">
      <c r="A51" s="114" t="s">
        <v>513</v>
      </c>
      <c r="B51" s="107" t="s">
        <v>521</v>
      </c>
      <c r="C51" s="120">
        <f>SUM(C49-C50)</f>
        <v>-1220000</v>
      </c>
    </row>
    <row r="52" spans="1:3" s="72" customFormat="1" ht="15.75">
      <c r="A52" s="114" t="s">
        <v>511</v>
      </c>
      <c r="B52" s="107" t="s">
        <v>510</v>
      </c>
      <c r="C52" s="120">
        <f>SUM(C47+C48+C51)</f>
        <v>-2500000</v>
      </c>
    </row>
    <row r="53" spans="1:3" s="72" customFormat="1" ht="14.25" customHeight="1">
      <c r="A53" s="114" t="s">
        <v>513</v>
      </c>
      <c r="B53" s="27" t="s">
        <v>561</v>
      </c>
      <c r="C53" s="120">
        <v>2500000</v>
      </c>
    </row>
    <row r="54" spans="1:3" s="72" customFormat="1" ht="30.75" customHeight="1">
      <c r="A54" s="114" t="s">
        <v>517</v>
      </c>
      <c r="B54" s="107" t="s">
        <v>514</v>
      </c>
      <c r="C54" s="120">
        <v>0</v>
      </c>
    </row>
    <row r="55" spans="1:3" s="72" customFormat="1" ht="15.75">
      <c r="A55" s="109"/>
      <c r="B55" s="104"/>
      <c r="C55" s="108"/>
    </row>
    <row r="56" spans="1:3" s="72" customFormat="1" ht="15.75">
      <c r="B56" s="117" t="s">
        <v>559</v>
      </c>
      <c r="C56" s="79"/>
    </row>
    <row r="57" spans="1:3" s="72" customFormat="1" ht="15.75">
      <c r="B57" s="79" t="s">
        <v>545</v>
      </c>
    </row>
    <row r="58" spans="1:3" s="72" customFormat="1" ht="15.75">
      <c r="B58" s="79"/>
    </row>
    <row r="59" spans="1:3" s="72" customFormat="1" ht="15.75">
      <c r="A59" s="72" t="s">
        <v>560</v>
      </c>
    </row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118"/>
  <sheetViews>
    <sheetView topLeftCell="C1" zoomScale="120" zoomScaleNormal="120" workbookViewId="0">
      <selection activeCell="E2" sqref="E2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63" style="75" customWidth="1"/>
    <col min="6" max="6" width="21" style="76" customWidth="1"/>
    <col min="7" max="7" width="12.28515625" style="76" hidden="1" customWidth="1"/>
    <col min="217" max="217" width="6.85546875" customWidth="1"/>
    <col min="218" max="218" width="6.7109375" customWidth="1"/>
    <col min="219" max="219" width="7.85546875" customWidth="1"/>
    <col min="220" max="220" width="6.5703125" customWidth="1"/>
    <col min="221" max="221" width="59.85546875" customWidth="1"/>
    <col min="222" max="222" width="12.28515625" customWidth="1"/>
    <col min="223" max="223" width="10.85546875" customWidth="1"/>
    <col min="224" max="224" width="12" customWidth="1"/>
    <col min="225" max="225" width="10.140625" customWidth="1"/>
    <col min="473" max="473" width="6.85546875" customWidth="1"/>
    <col min="474" max="474" width="6.7109375" customWidth="1"/>
    <col min="475" max="475" width="7.85546875" customWidth="1"/>
    <col min="476" max="476" width="6.5703125" customWidth="1"/>
    <col min="477" max="477" width="59.85546875" customWidth="1"/>
    <col min="478" max="478" width="12.28515625" customWidth="1"/>
    <col min="479" max="479" width="10.85546875" customWidth="1"/>
    <col min="480" max="480" width="12" customWidth="1"/>
    <col min="481" max="481" width="10.140625" customWidth="1"/>
    <col min="729" max="729" width="6.85546875" customWidth="1"/>
    <col min="730" max="730" width="6.7109375" customWidth="1"/>
    <col min="731" max="731" width="7.85546875" customWidth="1"/>
    <col min="732" max="732" width="6.5703125" customWidth="1"/>
    <col min="733" max="733" width="59.85546875" customWidth="1"/>
    <col min="734" max="734" width="12.28515625" customWidth="1"/>
    <col min="735" max="735" width="10.85546875" customWidth="1"/>
    <col min="736" max="736" width="12" customWidth="1"/>
    <col min="737" max="737" width="10.140625" customWidth="1"/>
    <col min="985" max="985" width="6.85546875" customWidth="1"/>
    <col min="986" max="986" width="6.7109375" customWidth="1"/>
    <col min="987" max="987" width="7.85546875" customWidth="1"/>
    <col min="988" max="988" width="6.5703125" customWidth="1"/>
    <col min="989" max="989" width="59.85546875" customWidth="1"/>
    <col min="990" max="990" width="12.28515625" customWidth="1"/>
    <col min="991" max="991" width="10.85546875" customWidth="1"/>
    <col min="992" max="992" width="12" customWidth="1"/>
    <col min="993" max="993" width="10.140625" customWidth="1"/>
    <col min="1241" max="1241" width="6.85546875" customWidth="1"/>
    <col min="1242" max="1242" width="6.7109375" customWidth="1"/>
    <col min="1243" max="1243" width="7.85546875" customWidth="1"/>
    <col min="1244" max="1244" width="6.5703125" customWidth="1"/>
    <col min="1245" max="1245" width="59.85546875" customWidth="1"/>
    <col min="1246" max="1246" width="12.28515625" customWidth="1"/>
    <col min="1247" max="1247" width="10.85546875" customWidth="1"/>
    <col min="1248" max="1248" width="12" customWidth="1"/>
    <col min="1249" max="1249" width="10.140625" customWidth="1"/>
    <col min="1497" max="1497" width="6.85546875" customWidth="1"/>
    <col min="1498" max="1498" width="6.7109375" customWidth="1"/>
    <col min="1499" max="1499" width="7.85546875" customWidth="1"/>
    <col min="1500" max="1500" width="6.5703125" customWidth="1"/>
    <col min="1501" max="1501" width="59.85546875" customWidth="1"/>
    <col min="1502" max="1502" width="12.28515625" customWidth="1"/>
    <col min="1503" max="1503" width="10.85546875" customWidth="1"/>
    <col min="1504" max="1504" width="12" customWidth="1"/>
    <col min="1505" max="1505" width="10.140625" customWidth="1"/>
    <col min="1753" max="1753" width="6.85546875" customWidth="1"/>
    <col min="1754" max="1754" width="6.7109375" customWidth="1"/>
    <col min="1755" max="1755" width="7.85546875" customWidth="1"/>
    <col min="1756" max="1756" width="6.5703125" customWidth="1"/>
    <col min="1757" max="1757" width="59.85546875" customWidth="1"/>
    <col min="1758" max="1758" width="12.28515625" customWidth="1"/>
    <col min="1759" max="1759" width="10.85546875" customWidth="1"/>
    <col min="1760" max="1760" width="12" customWidth="1"/>
    <col min="1761" max="1761" width="10.140625" customWidth="1"/>
    <col min="2009" max="2009" width="6.85546875" customWidth="1"/>
    <col min="2010" max="2010" width="6.7109375" customWidth="1"/>
    <col min="2011" max="2011" width="7.85546875" customWidth="1"/>
    <col min="2012" max="2012" width="6.5703125" customWidth="1"/>
    <col min="2013" max="2013" width="59.85546875" customWidth="1"/>
    <col min="2014" max="2014" width="12.28515625" customWidth="1"/>
    <col min="2015" max="2015" width="10.85546875" customWidth="1"/>
    <col min="2016" max="2016" width="12" customWidth="1"/>
    <col min="2017" max="2017" width="10.140625" customWidth="1"/>
    <col min="2265" max="2265" width="6.85546875" customWidth="1"/>
    <col min="2266" max="2266" width="6.7109375" customWidth="1"/>
    <col min="2267" max="2267" width="7.85546875" customWidth="1"/>
    <col min="2268" max="2268" width="6.5703125" customWidth="1"/>
    <col min="2269" max="2269" width="59.85546875" customWidth="1"/>
    <col min="2270" max="2270" width="12.28515625" customWidth="1"/>
    <col min="2271" max="2271" width="10.85546875" customWidth="1"/>
    <col min="2272" max="2272" width="12" customWidth="1"/>
    <col min="2273" max="2273" width="10.140625" customWidth="1"/>
    <col min="2521" max="2521" width="6.85546875" customWidth="1"/>
    <col min="2522" max="2522" width="6.7109375" customWidth="1"/>
    <col min="2523" max="2523" width="7.85546875" customWidth="1"/>
    <col min="2524" max="2524" width="6.5703125" customWidth="1"/>
    <col min="2525" max="2525" width="59.85546875" customWidth="1"/>
    <col min="2526" max="2526" width="12.28515625" customWidth="1"/>
    <col min="2527" max="2527" width="10.85546875" customWidth="1"/>
    <col min="2528" max="2528" width="12" customWidth="1"/>
    <col min="2529" max="2529" width="10.140625" customWidth="1"/>
    <col min="2777" max="2777" width="6.85546875" customWidth="1"/>
    <col min="2778" max="2778" width="6.7109375" customWidth="1"/>
    <col min="2779" max="2779" width="7.85546875" customWidth="1"/>
    <col min="2780" max="2780" width="6.5703125" customWidth="1"/>
    <col min="2781" max="2781" width="59.85546875" customWidth="1"/>
    <col min="2782" max="2782" width="12.28515625" customWidth="1"/>
    <col min="2783" max="2783" width="10.85546875" customWidth="1"/>
    <col min="2784" max="2784" width="12" customWidth="1"/>
    <col min="2785" max="2785" width="10.140625" customWidth="1"/>
    <col min="3033" max="3033" width="6.85546875" customWidth="1"/>
    <col min="3034" max="3034" width="6.7109375" customWidth="1"/>
    <col min="3035" max="3035" width="7.85546875" customWidth="1"/>
    <col min="3036" max="3036" width="6.5703125" customWidth="1"/>
    <col min="3037" max="3037" width="59.85546875" customWidth="1"/>
    <col min="3038" max="3038" width="12.28515625" customWidth="1"/>
    <col min="3039" max="3039" width="10.85546875" customWidth="1"/>
    <col min="3040" max="3040" width="12" customWidth="1"/>
    <col min="3041" max="3041" width="10.140625" customWidth="1"/>
    <col min="3289" max="3289" width="6.85546875" customWidth="1"/>
    <col min="3290" max="3290" width="6.7109375" customWidth="1"/>
    <col min="3291" max="3291" width="7.85546875" customWidth="1"/>
    <col min="3292" max="3292" width="6.5703125" customWidth="1"/>
    <col min="3293" max="3293" width="59.85546875" customWidth="1"/>
    <col min="3294" max="3294" width="12.28515625" customWidth="1"/>
    <col min="3295" max="3295" width="10.85546875" customWidth="1"/>
    <col min="3296" max="3296" width="12" customWidth="1"/>
    <col min="3297" max="3297" width="10.140625" customWidth="1"/>
    <col min="3545" max="3545" width="6.85546875" customWidth="1"/>
    <col min="3546" max="3546" width="6.7109375" customWidth="1"/>
    <col min="3547" max="3547" width="7.85546875" customWidth="1"/>
    <col min="3548" max="3548" width="6.5703125" customWidth="1"/>
    <col min="3549" max="3549" width="59.85546875" customWidth="1"/>
    <col min="3550" max="3550" width="12.28515625" customWidth="1"/>
    <col min="3551" max="3551" width="10.85546875" customWidth="1"/>
    <col min="3552" max="3552" width="12" customWidth="1"/>
    <col min="3553" max="3553" width="10.140625" customWidth="1"/>
    <col min="3801" max="3801" width="6.85546875" customWidth="1"/>
    <col min="3802" max="3802" width="6.7109375" customWidth="1"/>
    <col min="3803" max="3803" width="7.85546875" customWidth="1"/>
    <col min="3804" max="3804" width="6.5703125" customWidth="1"/>
    <col min="3805" max="3805" width="59.85546875" customWidth="1"/>
    <col min="3806" max="3806" width="12.28515625" customWidth="1"/>
    <col min="3807" max="3807" width="10.85546875" customWidth="1"/>
    <col min="3808" max="3808" width="12" customWidth="1"/>
    <col min="3809" max="3809" width="10.140625" customWidth="1"/>
    <col min="4057" max="4057" width="6.85546875" customWidth="1"/>
    <col min="4058" max="4058" width="6.7109375" customWidth="1"/>
    <col min="4059" max="4059" width="7.85546875" customWidth="1"/>
    <col min="4060" max="4060" width="6.5703125" customWidth="1"/>
    <col min="4061" max="4061" width="59.85546875" customWidth="1"/>
    <col min="4062" max="4062" width="12.28515625" customWidth="1"/>
    <col min="4063" max="4063" width="10.85546875" customWidth="1"/>
    <col min="4064" max="4064" width="12" customWidth="1"/>
    <col min="4065" max="4065" width="10.140625" customWidth="1"/>
    <col min="4313" max="4313" width="6.85546875" customWidth="1"/>
    <col min="4314" max="4314" width="6.7109375" customWidth="1"/>
    <col min="4315" max="4315" width="7.85546875" customWidth="1"/>
    <col min="4316" max="4316" width="6.5703125" customWidth="1"/>
    <col min="4317" max="4317" width="59.85546875" customWidth="1"/>
    <col min="4318" max="4318" width="12.28515625" customWidth="1"/>
    <col min="4319" max="4319" width="10.85546875" customWidth="1"/>
    <col min="4320" max="4320" width="12" customWidth="1"/>
    <col min="4321" max="4321" width="10.140625" customWidth="1"/>
    <col min="4569" max="4569" width="6.85546875" customWidth="1"/>
    <col min="4570" max="4570" width="6.7109375" customWidth="1"/>
    <col min="4571" max="4571" width="7.85546875" customWidth="1"/>
    <col min="4572" max="4572" width="6.5703125" customWidth="1"/>
    <col min="4573" max="4573" width="59.85546875" customWidth="1"/>
    <col min="4574" max="4574" width="12.28515625" customWidth="1"/>
    <col min="4575" max="4575" width="10.85546875" customWidth="1"/>
    <col min="4576" max="4576" width="12" customWidth="1"/>
    <col min="4577" max="4577" width="10.140625" customWidth="1"/>
    <col min="4825" max="4825" width="6.85546875" customWidth="1"/>
    <col min="4826" max="4826" width="6.7109375" customWidth="1"/>
    <col min="4827" max="4827" width="7.85546875" customWidth="1"/>
    <col min="4828" max="4828" width="6.5703125" customWidth="1"/>
    <col min="4829" max="4829" width="59.85546875" customWidth="1"/>
    <col min="4830" max="4830" width="12.28515625" customWidth="1"/>
    <col min="4831" max="4831" width="10.85546875" customWidth="1"/>
    <col min="4832" max="4832" width="12" customWidth="1"/>
    <col min="4833" max="4833" width="10.140625" customWidth="1"/>
    <col min="5081" max="5081" width="6.85546875" customWidth="1"/>
    <col min="5082" max="5082" width="6.7109375" customWidth="1"/>
    <col min="5083" max="5083" width="7.85546875" customWidth="1"/>
    <col min="5084" max="5084" width="6.5703125" customWidth="1"/>
    <col min="5085" max="5085" width="59.85546875" customWidth="1"/>
    <col min="5086" max="5086" width="12.28515625" customWidth="1"/>
    <col min="5087" max="5087" width="10.85546875" customWidth="1"/>
    <col min="5088" max="5088" width="12" customWidth="1"/>
    <col min="5089" max="5089" width="10.140625" customWidth="1"/>
    <col min="5337" max="5337" width="6.85546875" customWidth="1"/>
    <col min="5338" max="5338" width="6.7109375" customWidth="1"/>
    <col min="5339" max="5339" width="7.85546875" customWidth="1"/>
    <col min="5340" max="5340" width="6.5703125" customWidth="1"/>
    <col min="5341" max="5341" width="59.85546875" customWidth="1"/>
    <col min="5342" max="5342" width="12.28515625" customWidth="1"/>
    <col min="5343" max="5343" width="10.85546875" customWidth="1"/>
    <col min="5344" max="5344" width="12" customWidth="1"/>
    <col min="5345" max="5345" width="10.140625" customWidth="1"/>
    <col min="5593" max="5593" width="6.85546875" customWidth="1"/>
    <col min="5594" max="5594" width="6.7109375" customWidth="1"/>
    <col min="5595" max="5595" width="7.85546875" customWidth="1"/>
    <col min="5596" max="5596" width="6.5703125" customWidth="1"/>
    <col min="5597" max="5597" width="59.85546875" customWidth="1"/>
    <col min="5598" max="5598" width="12.28515625" customWidth="1"/>
    <col min="5599" max="5599" width="10.85546875" customWidth="1"/>
    <col min="5600" max="5600" width="12" customWidth="1"/>
    <col min="5601" max="5601" width="10.140625" customWidth="1"/>
    <col min="5849" max="5849" width="6.85546875" customWidth="1"/>
    <col min="5850" max="5850" width="6.7109375" customWidth="1"/>
    <col min="5851" max="5851" width="7.85546875" customWidth="1"/>
    <col min="5852" max="5852" width="6.5703125" customWidth="1"/>
    <col min="5853" max="5853" width="59.85546875" customWidth="1"/>
    <col min="5854" max="5854" width="12.28515625" customWidth="1"/>
    <col min="5855" max="5855" width="10.85546875" customWidth="1"/>
    <col min="5856" max="5856" width="12" customWidth="1"/>
    <col min="5857" max="5857" width="10.140625" customWidth="1"/>
    <col min="6105" max="6105" width="6.85546875" customWidth="1"/>
    <col min="6106" max="6106" width="6.7109375" customWidth="1"/>
    <col min="6107" max="6107" width="7.85546875" customWidth="1"/>
    <col min="6108" max="6108" width="6.5703125" customWidth="1"/>
    <col min="6109" max="6109" width="59.85546875" customWidth="1"/>
    <col min="6110" max="6110" width="12.28515625" customWidth="1"/>
    <col min="6111" max="6111" width="10.85546875" customWidth="1"/>
    <col min="6112" max="6112" width="12" customWidth="1"/>
    <col min="6113" max="6113" width="10.140625" customWidth="1"/>
    <col min="6361" max="6361" width="6.85546875" customWidth="1"/>
    <col min="6362" max="6362" width="6.7109375" customWidth="1"/>
    <col min="6363" max="6363" width="7.85546875" customWidth="1"/>
    <col min="6364" max="6364" width="6.5703125" customWidth="1"/>
    <col min="6365" max="6365" width="59.85546875" customWidth="1"/>
    <col min="6366" max="6366" width="12.28515625" customWidth="1"/>
    <col min="6367" max="6367" width="10.85546875" customWidth="1"/>
    <col min="6368" max="6368" width="12" customWidth="1"/>
    <col min="6369" max="6369" width="10.140625" customWidth="1"/>
    <col min="6617" max="6617" width="6.85546875" customWidth="1"/>
    <col min="6618" max="6618" width="6.7109375" customWidth="1"/>
    <col min="6619" max="6619" width="7.85546875" customWidth="1"/>
    <col min="6620" max="6620" width="6.5703125" customWidth="1"/>
    <col min="6621" max="6621" width="59.85546875" customWidth="1"/>
    <col min="6622" max="6622" width="12.28515625" customWidth="1"/>
    <col min="6623" max="6623" width="10.85546875" customWidth="1"/>
    <col min="6624" max="6624" width="12" customWidth="1"/>
    <col min="6625" max="6625" width="10.140625" customWidth="1"/>
    <col min="6873" max="6873" width="6.85546875" customWidth="1"/>
    <col min="6874" max="6874" width="6.7109375" customWidth="1"/>
    <col min="6875" max="6875" width="7.85546875" customWidth="1"/>
    <col min="6876" max="6876" width="6.5703125" customWidth="1"/>
    <col min="6877" max="6877" width="59.85546875" customWidth="1"/>
    <col min="6878" max="6878" width="12.28515625" customWidth="1"/>
    <col min="6879" max="6879" width="10.85546875" customWidth="1"/>
    <col min="6880" max="6880" width="12" customWidth="1"/>
    <col min="6881" max="6881" width="10.140625" customWidth="1"/>
    <col min="7129" max="7129" width="6.85546875" customWidth="1"/>
    <col min="7130" max="7130" width="6.7109375" customWidth="1"/>
    <col min="7131" max="7131" width="7.85546875" customWidth="1"/>
    <col min="7132" max="7132" width="6.5703125" customWidth="1"/>
    <col min="7133" max="7133" width="59.85546875" customWidth="1"/>
    <col min="7134" max="7134" width="12.28515625" customWidth="1"/>
    <col min="7135" max="7135" width="10.85546875" customWidth="1"/>
    <col min="7136" max="7136" width="12" customWidth="1"/>
    <col min="7137" max="7137" width="10.140625" customWidth="1"/>
    <col min="7385" max="7385" width="6.85546875" customWidth="1"/>
    <col min="7386" max="7386" width="6.7109375" customWidth="1"/>
    <col min="7387" max="7387" width="7.85546875" customWidth="1"/>
    <col min="7388" max="7388" width="6.5703125" customWidth="1"/>
    <col min="7389" max="7389" width="59.85546875" customWidth="1"/>
    <col min="7390" max="7390" width="12.28515625" customWidth="1"/>
    <col min="7391" max="7391" width="10.85546875" customWidth="1"/>
    <col min="7392" max="7392" width="12" customWidth="1"/>
    <col min="7393" max="7393" width="10.140625" customWidth="1"/>
    <col min="7641" max="7641" width="6.85546875" customWidth="1"/>
    <col min="7642" max="7642" width="6.7109375" customWidth="1"/>
    <col min="7643" max="7643" width="7.85546875" customWidth="1"/>
    <col min="7644" max="7644" width="6.5703125" customWidth="1"/>
    <col min="7645" max="7645" width="59.85546875" customWidth="1"/>
    <col min="7646" max="7646" width="12.28515625" customWidth="1"/>
    <col min="7647" max="7647" width="10.85546875" customWidth="1"/>
    <col min="7648" max="7648" width="12" customWidth="1"/>
    <col min="7649" max="7649" width="10.140625" customWidth="1"/>
    <col min="7897" max="7897" width="6.85546875" customWidth="1"/>
    <col min="7898" max="7898" width="6.7109375" customWidth="1"/>
    <col min="7899" max="7899" width="7.85546875" customWidth="1"/>
    <col min="7900" max="7900" width="6.5703125" customWidth="1"/>
    <col min="7901" max="7901" width="59.85546875" customWidth="1"/>
    <col min="7902" max="7902" width="12.28515625" customWidth="1"/>
    <col min="7903" max="7903" width="10.85546875" customWidth="1"/>
    <col min="7904" max="7904" width="12" customWidth="1"/>
    <col min="7905" max="7905" width="10.140625" customWidth="1"/>
    <col min="8153" max="8153" width="6.85546875" customWidth="1"/>
    <col min="8154" max="8154" width="6.7109375" customWidth="1"/>
    <col min="8155" max="8155" width="7.85546875" customWidth="1"/>
    <col min="8156" max="8156" width="6.5703125" customWidth="1"/>
    <col min="8157" max="8157" width="59.85546875" customWidth="1"/>
    <col min="8158" max="8158" width="12.28515625" customWidth="1"/>
    <col min="8159" max="8159" width="10.85546875" customWidth="1"/>
    <col min="8160" max="8160" width="12" customWidth="1"/>
    <col min="8161" max="8161" width="10.140625" customWidth="1"/>
    <col min="8409" max="8409" width="6.85546875" customWidth="1"/>
    <col min="8410" max="8410" width="6.7109375" customWidth="1"/>
    <col min="8411" max="8411" width="7.85546875" customWidth="1"/>
    <col min="8412" max="8412" width="6.5703125" customWidth="1"/>
    <col min="8413" max="8413" width="59.85546875" customWidth="1"/>
    <col min="8414" max="8414" width="12.28515625" customWidth="1"/>
    <col min="8415" max="8415" width="10.85546875" customWidth="1"/>
    <col min="8416" max="8416" width="12" customWidth="1"/>
    <col min="8417" max="8417" width="10.140625" customWidth="1"/>
    <col min="8665" max="8665" width="6.85546875" customWidth="1"/>
    <col min="8666" max="8666" width="6.7109375" customWidth="1"/>
    <col min="8667" max="8667" width="7.85546875" customWidth="1"/>
    <col min="8668" max="8668" width="6.5703125" customWidth="1"/>
    <col min="8669" max="8669" width="59.85546875" customWidth="1"/>
    <col min="8670" max="8670" width="12.28515625" customWidth="1"/>
    <col min="8671" max="8671" width="10.85546875" customWidth="1"/>
    <col min="8672" max="8672" width="12" customWidth="1"/>
    <col min="8673" max="8673" width="10.140625" customWidth="1"/>
    <col min="8921" max="8921" width="6.85546875" customWidth="1"/>
    <col min="8922" max="8922" width="6.7109375" customWidth="1"/>
    <col min="8923" max="8923" width="7.85546875" customWidth="1"/>
    <col min="8924" max="8924" width="6.5703125" customWidth="1"/>
    <col min="8925" max="8925" width="59.85546875" customWidth="1"/>
    <col min="8926" max="8926" width="12.28515625" customWidth="1"/>
    <col min="8927" max="8927" width="10.85546875" customWidth="1"/>
    <col min="8928" max="8928" width="12" customWidth="1"/>
    <col min="8929" max="8929" width="10.140625" customWidth="1"/>
    <col min="9177" max="9177" width="6.85546875" customWidth="1"/>
    <col min="9178" max="9178" width="6.7109375" customWidth="1"/>
    <col min="9179" max="9179" width="7.85546875" customWidth="1"/>
    <col min="9180" max="9180" width="6.5703125" customWidth="1"/>
    <col min="9181" max="9181" width="59.85546875" customWidth="1"/>
    <col min="9182" max="9182" width="12.28515625" customWidth="1"/>
    <col min="9183" max="9183" width="10.85546875" customWidth="1"/>
    <col min="9184" max="9184" width="12" customWidth="1"/>
    <col min="9185" max="9185" width="10.140625" customWidth="1"/>
    <col min="9433" max="9433" width="6.85546875" customWidth="1"/>
    <col min="9434" max="9434" width="6.7109375" customWidth="1"/>
    <col min="9435" max="9435" width="7.85546875" customWidth="1"/>
    <col min="9436" max="9436" width="6.5703125" customWidth="1"/>
    <col min="9437" max="9437" width="59.85546875" customWidth="1"/>
    <col min="9438" max="9438" width="12.28515625" customWidth="1"/>
    <col min="9439" max="9439" width="10.85546875" customWidth="1"/>
    <col min="9440" max="9440" width="12" customWidth="1"/>
    <col min="9441" max="9441" width="10.140625" customWidth="1"/>
    <col min="9689" max="9689" width="6.85546875" customWidth="1"/>
    <col min="9690" max="9690" width="6.7109375" customWidth="1"/>
    <col min="9691" max="9691" width="7.85546875" customWidth="1"/>
    <col min="9692" max="9692" width="6.5703125" customWidth="1"/>
    <col min="9693" max="9693" width="59.85546875" customWidth="1"/>
    <col min="9694" max="9694" width="12.28515625" customWidth="1"/>
    <col min="9695" max="9695" width="10.85546875" customWidth="1"/>
    <col min="9696" max="9696" width="12" customWidth="1"/>
    <col min="9697" max="9697" width="10.140625" customWidth="1"/>
    <col min="9945" max="9945" width="6.85546875" customWidth="1"/>
    <col min="9946" max="9946" width="6.7109375" customWidth="1"/>
    <col min="9947" max="9947" width="7.85546875" customWidth="1"/>
    <col min="9948" max="9948" width="6.5703125" customWidth="1"/>
    <col min="9949" max="9949" width="59.85546875" customWidth="1"/>
    <col min="9950" max="9950" width="12.28515625" customWidth="1"/>
    <col min="9951" max="9951" width="10.85546875" customWidth="1"/>
    <col min="9952" max="9952" width="12" customWidth="1"/>
    <col min="9953" max="9953" width="10.140625" customWidth="1"/>
    <col min="10201" max="10201" width="6.85546875" customWidth="1"/>
    <col min="10202" max="10202" width="6.7109375" customWidth="1"/>
    <col min="10203" max="10203" width="7.85546875" customWidth="1"/>
    <col min="10204" max="10204" width="6.5703125" customWidth="1"/>
    <col min="10205" max="10205" width="59.85546875" customWidth="1"/>
    <col min="10206" max="10206" width="12.28515625" customWidth="1"/>
    <col min="10207" max="10207" width="10.85546875" customWidth="1"/>
    <col min="10208" max="10208" width="12" customWidth="1"/>
    <col min="10209" max="10209" width="10.140625" customWidth="1"/>
    <col min="10457" max="10457" width="6.85546875" customWidth="1"/>
    <col min="10458" max="10458" width="6.7109375" customWidth="1"/>
    <col min="10459" max="10459" width="7.85546875" customWidth="1"/>
    <col min="10460" max="10460" width="6.5703125" customWidth="1"/>
    <col min="10461" max="10461" width="59.85546875" customWidth="1"/>
    <col min="10462" max="10462" width="12.28515625" customWidth="1"/>
    <col min="10463" max="10463" width="10.85546875" customWidth="1"/>
    <col min="10464" max="10464" width="12" customWidth="1"/>
    <col min="10465" max="10465" width="10.140625" customWidth="1"/>
    <col min="10713" max="10713" width="6.85546875" customWidth="1"/>
    <col min="10714" max="10714" width="6.7109375" customWidth="1"/>
    <col min="10715" max="10715" width="7.85546875" customWidth="1"/>
    <col min="10716" max="10716" width="6.5703125" customWidth="1"/>
    <col min="10717" max="10717" width="59.85546875" customWidth="1"/>
    <col min="10718" max="10718" width="12.28515625" customWidth="1"/>
    <col min="10719" max="10719" width="10.85546875" customWidth="1"/>
    <col min="10720" max="10720" width="12" customWidth="1"/>
    <col min="10721" max="10721" width="10.140625" customWidth="1"/>
    <col min="10969" max="10969" width="6.85546875" customWidth="1"/>
    <col min="10970" max="10970" width="6.7109375" customWidth="1"/>
    <col min="10971" max="10971" width="7.85546875" customWidth="1"/>
    <col min="10972" max="10972" width="6.5703125" customWidth="1"/>
    <col min="10973" max="10973" width="59.85546875" customWidth="1"/>
    <col min="10974" max="10974" width="12.28515625" customWidth="1"/>
    <col min="10975" max="10975" width="10.85546875" customWidth="1"/>
    <col min="10976" max="10976" width="12" customWidth="1"/>
    <col min="10977" max="10977" width="10.140625" customWidth="1"/>
    <col min="11225" max="11225" width="6.85546875" customWidth="1"/>
    <col min="11226" max="11226" width="6.7109375" customWidth="1"/>
    <col min="11227" max="11227" width="7.85546875" customWidth="1"/>
    <col min="11228" max="11228" width="6.5703125" customWidth="1"/>
    <col min="11229" max="11229" width="59.85546875" customWidth="1"/>
    <col min="11230" max="11230" width="12.28515625" customWidth="1"/>
    <col min="11231" max="11231" width="10.85546875" customWidth="1"/>
    <col min="11232" max="11232" width="12" customWidth="1"/>
    <col min="11233" max="11233" width="10.140625" customWidth="1"/>
    <col min="11481" max="11481" width="6.85546875" customWidth="1"/>
    <col min="11482" max="11482" width="6.7109375" customWidth="1"/>
    <col min="11483" max="11483" width="7.85546875" customWidth="1"/>
    <col min="11484" max="11484" width="6.5703125" customWidth="1"/>
    <col min="11485" max="11485" width="59.85546875" customWidth="1"/>
    <col min="11486" max="11486" width="12.28515625" customWidth="1"/>
    <col min="11487" max="11487" width="10.85546875" customWidth="1"/>
    <col min="11488" max="11488" width="12" customWidth="1"/>
    <col min="11489" max="11489" width="10.140625" customWidth="1"/>
    <col min="11737" max="11737" width="6.85546875" customWidth="1"/>
    <col min="11738" max="11738" width="6.7109375" customWidth="1"/>
    <col min="11739" max="11739" width="7.85546875" customWidth="1"/>
    <col min="11740" max="11740" width="6.5703125" customWidth="1"/>
    <col min="11741" max="11741" width="59.85546875" customWidth="1"/>
    <col min="11742" max="11742" width="12.28515625" customWidth="1"/>
    <col min="11743" max="11743" width="10.85546875" customWidth="1"/>
    <col min="11744" max="11744" width="12" customWidth="1"/>
    <col min="11745" max="11745" width="10.140625" customWidth="1"/>
    <col min="11993" max="11993" width="6.85546875" customWidth="1"/>
    <col min="11994" max="11994" width="6.7109375" customWidth="1"/>
    <col min="11995" max="11995" width="7.85546875" customWidth="1"/>
    <col min="11996" max="11996" width="6.5703125" customWidth="1"/>
    <col min="11997" max="11997" width="59.85546875" customWidth="1"/>
    <col min="11998" max="11998" width="12.28515625" customWidth="1"/>
    <col min="11999" max="11999" width="10.85546875" customWidth="1"/>
    <col min="12000" max="12000" width="12" customWidth="1"/>
    <col min="12001" max="12001" width="10.140625" customWidth="1"/>
    <col min="12249" max="12249" width="6.85546875" customWidth="1"/>
    <col min="12250" max="12250" width="6.7109375" customWidth="1"/>
    <col min="12251" max="12251" width="7.85546875" customWidth="1"/>
    <col min="12252" max="12252" width="6.5703125" customWidth="1"/>
    <col min="12253" max="12253" width="59.85546875" customWidth="1"/>
    <col min="12254" max="12254" width="12.28515625" customWidth="1"/>
    <col min="12255" max="12255" width="10.85546875" customWidth="1"/>
    <col min="12256" max="12256" width="12" customWidth="1"/>
    <col min="12257" max="12257" width="10.140625" customWidth="1"/>
    <col min="12505" max="12505" width="6.85546875" customWidth="1"/>
    <col min="12506" max="12506" width="6.7109375" customWidth="1"/>
    <col min="12507" max="12507" width="7.85546875" customWidth="1"/>
    <col min="12508" max="12508" width="6.5703125" customWidth="1"/>
    <col min="12509" max="12509" width="59.85546875" customWidth="1"/>
    <col min="12510" max="12510" width="12.28515625" customWidth="1"/>
    <col min="12511" max="12511" width="10.85546875" customWidth="1"/>
    <col min="12512" max="12512" width="12" customWidth="1"/>
    <col min="12513" max="12513" width="10.140625" customWidth="1"/>
    <col min="12761" max="12761" width="6.85546875" customWidth="1"/>
    <col min="12762" max="12762" width="6.7109375" customWidth="1"/>
    <col min="12763" max="12763" width="7.85546875" customWidth="1"/>
    <col min="12764" max="12764" width="6.5703125" customWidth="1"/>
    <col min="12765" max="12765" width="59.85546875" customWidth="1"/>
    <col min="12766" max="12766" width="12.28515625" customWidth="1"/>
    <col min="12767" max="12767" width="10.85546875" customWidth="1"/>
    <col min="12768" max="12768" width="12" customWidth="1"/>
    <col min="12769" max="12769" width="10.140625" customWidth="1"/>
    <col min="13017" max="13017" width="6.85546875" customWidth="1"/>
    <col min="13018" max="13018" width="6.7109375" customWidth="1"/>
    <col min="13019" max="13019" width="7.85546875" customWidth="1"/>
    <col min="13020" max="13020" width="6.5703125" customWidth="1"/>
    <col min="13021" max="13021" width="59.85546875" customWidth="1"/>
    <col min="13022" max="13022" width="12.28515625" customWidth="1"/>
    <col min="13023" max="13023" width="10.85546875" customWidth="1"/>
    <col min="13024" max="13024" width="12" customWidth="1"/>
    <col min="13025" max="13025" width="10.140625" customWidth="1"/>
    <col min="13273" max="13273" width="6.85546875" customWidth="1"/>
    <col min="13274" max="13274" width="6.7109375" customWidth="1"/>
    <col min="13275" max="13275" width="7.85546875" customWidth="1"/>
    <col min="13276" max="13276" width="6.5703125" customWidth="1"/>
    <col min="13277" max="13277" width="59.85546875" customWidth="1"/>
    <col min="13278" max="13278" width="12.28515625" customWidth="1"/>
    <col min="13279" max="13279" width="10.85546875" customWidth="1"/>
    <col min="13280" max="13280" width="12" customWidth="1"/>
    <col min="13281" max="13281" width="10.140625" customWidth="1"/>
    <col min="13529" max="13529" width="6.85546875" customWidth="1"/>
    <col min="13530" max="13530" width="6.7109375" customWidth="1"/>
    <col min="13531" max="13531" width="7.85546875" customWidth="1"/>
    <col min="13532" max="13532" width="6.5703125" customWidth="1"/>
    <col min="13533" max="13533" width="59.85546875" customWidth="1"/>
    <col min="13534" max="13534" width="12.28515625" customWidth="1"/>
    <col min="13535" max="13535" width="10.85546875" customWidth="1"/>
    <col min="13536" max="13536" width="12" customWidth="1"/>
    <col min="13537" max="13537" width="10.140625" customWidth="1"/>
    <col min="13785" max="13785" width="6.85546875" customWidth="1"/>
    <col min="13786" max="13786" width="6.7109375" customWidth="1"/>
    <col min="13787" max="13787" width="7.85546875" customWidth="1"/>
    <col min="13788" max="13788" width="6.5703125" customWidth="1"/>
    <col min="13789" max="13789" width="59.85546875" customWidth="1"/>
    <col min="13790" max="13790" width="12.28515625" customWidth="1"/>
    <col min="13791" max="13791" width="10.85546875" customWidth="1"/>
    <col min="13792" max="13792" width="12" customWidth="1"/>
    <col min="13793" max="13793" width="10.140625" customWidth="1"/>
    <col min="14041" max="14041" width="6.85546875" customWidth="1"/>
    <col min="14042" max="14042" width="6.7109375" customWidth="1"/>
    <col min="14043" max="14043" width="7.85546875" customWidth="1"/>
    <col min="14044" max="14044" width="6.5703125" customWidth="1"/>
    <col min="14045" max="14045" width="59.85546875" customWidth="1"/>
    <col min="14046" max="14046" width="12.28515625" customWidth="1"/>
    <col min="14047" max="14047" width="10.85546875" customWidth="1"/>
    <col min="14048" max="14048" width="12" customWidth="1"/>
    <col min="14049" max="14049" width="10.140625" customWidth="1"/>
    <col min="14297" max="14297" width="6.85546875" customWidth="1"/>
    <col min="14298" max="14298" width="6.7109375" customWidth="1"/>
    <col min="14299" max="14299" width="7.85546875" customWidth="1"/>
    <col min="14300" max="14300" width="6.5703125" customWidth="1"/>
    <col min="14301" max="14301" width="59.85546875" customWidth="1"/>
    <col min="14302" max="14302" width="12.28515625" customWidth="1"/>
    <col min="14303" max="14303" width="10.85546875" customWidth="1"/>
    <col min="14304" max="14304" width="12" customWidth="1"/>
    <col min="14305" max="14305" width="10.140625" customWidth="1"/>
    <col min="14553" max="14553" width="6.85546875" customWidth="1"/>
    <col min="14554" max="14554" width="6.7109375" customWidth="1"/>
    <col min="14555" max="14555" width="7.85546875" customWidth="1"/>
    <col min="14556" max="14556" width="6.5703125" customWidth="1"/>
    <col min="14557" max="14557" width="59.85546875" customWidth="1"/>
    <col min="14558" max="14558" width="12.28515625" customWidth="1"/>
    <col min="14559" max="14559" width="10.85546875" customWidth="1"/>
    <col min="14560" max="14560" width="12" customWidth="1"/>
    <col min="14561" max="14561" width="10.140625" customWidth="1"/>
    <col min="14809" max="14809" width="6.85546875" customWidth="1"/>
    <col min="14810" max="14810" width="6.7109375" customWidth="1"/>
    <col min="14811" max="14811" width="7.85546875" customWidth="1"/>
    <col min="14812" max="14812" width="6.5703125" customWidth="1"/>
    <col min="14813" max="14813" width="59.85546875" customWidth="1"/>
    <col min="14814" max="14814" width="12.28515625" customWidth="1"/>
    <col min="14815" max="14815" width="10.85546875" customWidth="1"/>
    <col min="14816" max="14816" width="12" customWidth="1"/>
    <col min="14817" max="14817" width="10.140625" customWidth="1"/>
    <col min="15065" max="15065" width="6.85546875" customWidth="1"/>
    <col min="15066" max="15066" width="6.7109375" customWidth="1"/>
    <col min="15067" max="15067" width="7.85546875" customWidth="1"/>
    <col min="15068" max="15068" width="6.5703125" customWidth="1"/>
    <col min="15069" max="15069" width="59.85546875" customWidth="1"/>
    <col min="15070" max="15070" width="12.28515625" customWidth="1"/>
    <col min="15071" max="15071" width="10.85546875" customWidth="1"/>
    <col min="15072" max="15072" width="12" customWidth="1"/>
    <col min="15073" max="15073" width="10.140625" customWidth="1"/>
    <col min="15321" max="15321" width="6.85546875" customWidth="1"/>
    <col min="15322" max="15322" width="6.7109375" customWidth="1"/>
    <col min="15323" max="15323" width="7.85546875" customWidth="1"/>
    <col min="15324" max="15324" width="6.5703125" customWidth="1"/>
    <col min="15325" max="15325" width="59.85546875" customWidth="1"/>
    <col min="15326" max="15326" width="12.28515625" customWidth="1"/>
    <col min="15327" max="15327" width="10.85546875" customWidth="1"/>
    <col min="15328" max="15328" width="12" customWidth="1"/>
    <col min="15329" max="15329" width="10.140625" customWidth="1"/>
    <col min="15577" max="15577" width="6.85546875" customWidth="1"/>
    <col min="15578" max="15578" width="6.7109375" customWidth="1"/>
    <col min="15579" max="15579" width="7.85546875" customWidth="1"/>
    <col min="15580" max="15580" width="6.5703125" customWidth="1"/>
    <col min="15581" max="15581" width="59.85546875" customWidth="1"/>
    <col min="15582" max="15582" width="12.28515625" customWidth="1"/>
    <col min="15583" max="15583" width="10.85546875" customWidth="1"/>
    <col min="15584" max="15584" width="12" customWidth="1"/>
    <col min="15585" max="15585" width="10.140625" customWidth="1"/>
    <col min="15833" max="15833" width="6.85546875" customWidth="1"/>
    <col min="15834" max="15834" width="6.7109375" customWidth="1"/>
    <col min="15835" max="15835" width="7.85546875" customWidth="1"/>
    <col min="15836" max="15836" width="6.5703125" customWidth="1"/>
    <col min="15837" max="15837" width="59.85546875" customWidth="1"/>
    <col min="15838" max="15838" width="12.28515625" customWidth="1"/>
    <col min="15839" max="15839" width="10.85546875" customWidth="1"/>
    <col min="15840" max="15840" width="12" customWidth="1"/>
    <col min="15841" max="15841" width="10.140625" customWidth="1"/>
    <col min="16089" max="16089" width="6.85546875" customWidth="1"/>
    <col min="16090" max="16090" width="6.7109375" customWidth="1"/>
    <col min="16091" max="16091" width="7.85546875" customWidth="1"/>
    <col min="16092" max="16092" width="6.5703125" customWidth="1"/>
    <col min="16093" max="16093" width="59.85546875" customWidth="1"/>
    <col min="16094" max="16094" width="12.28515625" customWidth="1"/>
    <col min="16095" max="16095" width="10.85546875" customWidth="1"/>
    <col min="16096" max="16096" width="12" customWidth="1"/>
    <col min="16097" max="16097" width="10.140625" customWidth="1"/>
  </cols>
  <sheetData>
    <row r="3" spans="1:7" s="5" customFormat="1" ht="12.75">
      <c r="A3" s="1" t="s">
        <v>0</v>
      </c>
      <c r="B3" s="2"/>
      <c r="C3" s="2"/>
      <c r="D3" s="3"/>
      <c r="E3" s="4" t="s">
        <v>1</v>
      </c>
      <c r="F3" s="59"/>
      <c r="G3" s="59"/>
    </row>
    <row r="4" spans="1:7" s="5" customFormat="1" ht="66" customHeight="1">
      <c r="A4" s="6" t="s">
        <v>2</v>
      </c>
      <c r="B4" s="85" t="s">
        <v>3</v>
      </c>
      <c r="C4" s="6" t="s">
        <v>4</v>
      </c>
      <c r="D4" s="50" t="s">
        <v>5</v>
      </c>
      <c r="E4" s="7"/>
      <c r="F4" s="80" t="s">
        <v>572</v>
      </c>
      <c r="G4" s="80" t="s">
        <v>479</v>
      </c>
    </row>
    <row r="5" spans="1:7" s="5" customFormat="1" ht="12.75">
      <c r="A5" s="8" t="s">
        <v>6</v>
      </c>
      <c r="B5" s="50" t="s">
        <v>6</v>
      </c>
      <c r="C5" s="8"/>
      <c r="D5" s="50" t="s">
        <v>7</v>
      </c>
      <c r="E5" s="9"/>
      <c r="F5" s="60"/>
      <c r="G5" s="60"/>
    </row>
    <row r="6" spans="1:7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6</v>
      </c>
      <c r="G6" s="11">
        <v>7</v>
      </c>
    </row>
    <row r="7" spans="1:7" s="16" customFormat="1" ht="12.75">
      <c r="A7" s="10"/>
      <c r="B7" s="13"/>
      <c r="C7" s="13"/>
      <c r="D7" s="14"/>
      <c r="E7" s="15" t="s">
        <v>8</v>
      </c>
      <c r="F7" s="61"/>
      <c r="G7" s="61"/>
    </row>
    <row r="8" spans="1:7" s="20" customFormat="1" ht="13.5">
      <c r="A8" s="17">
        <v>710000</v>
      </c>
      <c r="B8" s="17"/>
      <c r="C8" s="17"/>
      <c r="D8" s="18">
        <v>1</v>
      </c>
      <c r="E8" s="19" t="s">
        <v>9</v>
      </c>
      <c r="F8" s="62">
        <f t="shared" ref="F8" si="0">SUM(F9+F19+F27)</f>
        <v>12587000</v>
      </c>
      <c r="G8" s="62">
        <f t="shared" ref="G8" si="1">SUM(G9+G19+G27)</f>
        <v>9440250</v>
      </c>
    </row>
    <row r="9" spans="1:7" s="24" customFormat="1" ht="12.75">
      <c r="A9" s="21">
        <v>714100</v>
      </c>
      <c r="B9" s="21"/>
      <c r="C9" s="21"/>
      <c r="D9" s="22" t="s">
        <v>10</v>
      </c>
      <c r="E9" s="23" t="s">
        <v>11</v>
      </c>
      <c r="F9" s="63">
        <f t="shared" ref="F9" si="2">SUM(F10+F14+F16)</f>
        <v>2072000</v>
      </c>
      <c r="G9" s="63">
        <f t="shared" ref="G9" si="3">SUM(G10+G14+G16)</f>
        <v>1554000</v>
      </c>
    </row>
    <row r="10" spans="1:7" s="24" customFormat="1" ht="12.75">
      <c r="A10" s="21"/>
      <c r="B10" s="21">
        <v>714110</v>
      </c>
      <c r="C10" s="21"/>
      <c r="D10" s="22" t="s">
        <v>12</v>
      </c>
      <c r="E10" s="23" t="s">
        <v>13</v>
      </c>
      <c r="F10" s="64">
        <f t="shared" ref="F10" si="4">SUM(F11+F12+F13)</f>
        <v>440000</v>
      </c>
      <c r="G10" s="64">
        <f t="shared" ref="G10" si="5">SUM(G11+G12+G13)</f>
        <v>330000</v>
      </c>
    </row>
    <row r="11" spans="1:7" s="16" customFormat="1" ht="12.75">
      <c r="A11" s="25"/>
      <c r="B11" s="25"/>
      <c r="C11" s="25">
        <v>714111</v>
      </c>
      <c r="D11" s="26" t="s">
        <v>14</v>
      </c>
      <c r="E11" s="27" t="s">
        <v>15</v>
      </c>
      <c r="F11" s="65">
        <v>60000</v>
      </c>
      <c r="G11" s="65">
        <f>(F11/12)*9</f>
        <v>45000</v>
      </c>
    </row>
    <row r="12" spans="1:7" s="16" customFormat="1" ht="12.75">
      <c r="A12" s="25"/>
      <c r="B12" s="25"/>
      <c r="C12" s="25">
        <v>714112</v>
      </c>
      <c r="D12" s="26" t="s">
        <v>16</v>
      </c>
      <c r="E12" s="27" t="s">
        <v>17</v>
      </c>
      <c r="F12" s="65">
        <v>100000</v>
      </c>
      <c r="G12" s="65">
        <f t="shared" ref="G12:G13" si="6">(F12/12)*9</f>
        <v>75000</v>
      </c>
    </row>
    <row r="13" spans="1:7" s="16" customFormat="1" ht="12.75">
      <c r="A13" s="25"/>
      <c r="B13" s="25"/>
      <c r="C13" s="25">
        <v>714113</v>
      </c>
      <c r="D13" s="26" t="s">
        <v>18</v>
      </c>
      <c r="E13" s="27" t="s">
        <v>19</v>
      </c>
      <c r="F13" s="65">
        <v>280000</v>
      </c>
      <c r="G13" s="65">
        <f t="shared" si="6"/>
        <v>210000</v>
      </c>
    </row>
    <row r="14" spans="1:7" s="24" customFormat="1" ht="12.75">
      <c r="A14" s="21"/>
      <c r="B14" s="21">
        <v>714120</v>
      </c>
      <c r="C14" s="21"/>
      <c r="D14" s="22" t="s">
        <v>20</v>
      </c>
      <c r="E14" s="23" t="s">
        <v>21</v>
      </c>
      <c r="F14" s="63">
        <f t="shared" ref="F14:G14" si="7">SUM(F15)</f>
        <v>110000</v>
      </c>
      <c r="G14" s="63">
        <f t="shared" si="7"/>
        <v>82500</v>
      </c>
    </row>
    <row r="15" spans="1:7" s="16" customFormat="1" ht="12.75">
      <c r="A15" s="25"/>
      <c r="B15" s="25"/>
      <c r="C15" s="25">
        <v>714121</v>
      </c>
      <c r="D15" s="26" t="s">
        <v>22</v>
      </c>
      <c r="E15" s="27" t="s">
        <v>21</v>
      </c>
      <c r="F15" s="65">
        <v>110000</v>
      </c>
      <c r="G15" s="65">
        <f>(F15/12)*9</f>
        <v>82500</v>
      </c>
    </row>
    <row r="16" spans="1:7" s="24" customFormat="1" ht="12.75">
      <c r="A16" s="21"/>
      <c r="B16" s="21">
        <v>714130</v>
      </c>
      <c r="C16" s="21"/>
      <c r="D16" s="22" t="s">
        <v>23</v>
      </c>
      <c r="E16" s="23" t="s">
        <v>24</v>
      </c>
      <c r="F16" s="63">
        <f t="shared" ref="F16" si="8">SUM(F17+F18)</f>
        <v>1522000</v>
      </c>
      <c r="G16" s="63">
        <f t="shared" ref="G16" si="9">SUM(G17+G18)</f>
        <v>1141500</v>
      </c>
    </row>
    <row r="17" spans="1:7" s="16" customFormat="1" ht="12.75">
      <c r="A17" s="25"/>
      <c r="B17" s="25"/>
      <c r="C17" s="25">
        <v>714131</v>
      </c>
      <c r="D17" s="26" t="s">
        <v>25</v>
      </c>
      <c r="E17" s="27" t="s">
        <v>26</v>
      </c>
      <c r="F17" s="65">
        <v>600000</v>
      </c>
      <c r="G17" s="65">
        <f t="shared" ref="G17:G18" si="10">(F17/12)*9</f>
        <v>450000</v>
      </c>
    </row>
    <row r="18" spans="1:7" s="16" customFormat="1" ht="12.75">
      <c r="A18" s="25"/>
      <c r="B18" s="25"/>
      <c r="C18" s="25">
        <v>714132</v>
      </c>
      <c r="D18" s="26" t="s">
        <v>27</v>
      </c>
      <c r="E18" s="27" t="s">
        <v>28</v>
      </c>
      <c r="F18" s="65">
        <v>922000</v>
      </c>
      <c r="G18" s="65">
        <f t="shared" si="10"/>
        <v>691500</v>
      </c>
    </row>
    <row r="19" spans="1:7" s="24" customFormat="1" ht="12.75">
      <c r="A19" s="21">
        <v>716100</v>
      </c>
      <c r="B19" s="21"/>
      <c r="C19" s="21"/>
      <c r="D19" s="22" t="s">
        <v>29</v>
      </c>
      <c r="E19" s="23" t="s">
        <v>30</v>
      </c>
      <c r="F19" s="63">
        <f t="shared" ref="F19:G19" si="11">SUM(F20)</f>
        <v>4000000</v>
      </c>
      <c r="G19" s="63">
        <f t="shared" si="11"/>
        <v>3000000</v>
      </c>
    </row>
    <row r="20" spans="1:7" s="24" customFormat="1" ht="12.75">
      <c r="A20" s="21"/>
      <c r="B20" s="21">
        <v>716110</v>
      </c>
      <c r="C20" s="21"/>
      <c r="D20" s="22" t="s">
        <v>31</v>
      </c>
      <c r="E20" s="23" t="s">
        <v>32</v>
      </c>
      <c r="F20" s="63">
        <f t="shared" ref="F20" si="12">SUM(F21:F26)</f>
        <v>4000000</v>
      </c>
      <c r="G20" s="63">
        <f t="shared" ref="G20" si="13">SUM(G21:G26)</f>
        <v>3000000</v>
      </c>
    </row>
    <row r="21" spans="1:7" s="16" customFormat="1" ht="12.75">
      <c r="A21" s="25"/>
      <c r="B21" s="25"/>
      <c r="C21" s="25">
        <v>716111</v>
      </c>
      <c r="D21" s="26" t="s">
        <v>33</v>
      </c>
      <c r="E21" s="27" t="s">
        <v>34</v>
      </c>
      <c r="F21" s="65">
        <v>2900000</v>
      </c>
      <c r="G21" s="65">
        <f t="shared" ref="G21:G26" si="14">(F21/12)*9</f>
        <v>2175000</v>
      </c>
    </row>
    <row r="22" spans="1:7" s="16" customFormat="1" ht="12.75">
      <c r="A22" s="25"/>
      <c r="B22" s="25"/>
      <c r="C22" s="25">
        <v>716112</v>
      </c>
      <c r="D22" s="26" t="s">
        <v>35</v>
      </c>
      <c r="E22" s="27" t="s">
        <v>36</v>
      </c>
      <c r="F22" s="65">
        <v>390000</v>
      </c>
      <c r="G22" s="65">
        <f t="shared" si="14"/>
        <v>292500</v>
      </c>
    </row>
    <row r="23" spans="1:7" s="16" customFormat="1" ht="12.75">
      <c r="A23" s="25"/>
      <c r="B23" s="25"/>
      <c r="C23" s="25">
        <v>716113</v>
      </c>
      <c r="D23" s="26" t="s">
        <v>37</v>
      </c>
      <c r="E23" s="27" t="s">
        <v>38</v>
      </c>
      <c r="F23" s="65">
        <v>55000</v>
      </c>
      <c r="G23" s="65">
        <f t="shared" si="14"/>
        <v>41250</v>
      </c>
    </row>
    <row r="24" spans="1:7" s="16" customFormat="1" ht="12.75">
      <c r="A24" s="25"/>
      <c r="B24" s="25"/>
      <c r="C24" s="25">
        <v>716115</v>
      </c>
      <c r="D24" s="26" t="s">
        <v>39</v>
      </c>
      <c r="E24" s="27" t="s">
        <v>40</v>
      </c>
      <c r="F24" s="65">
        <v>100000</v>
      </c>
      <c r="G24" s="65">
        <f t="shared" si="14"/>
        <v>75000</v>
      </c>
    </row>
    <row r="25" spans="1:7" s="16" customFormat="1" ht="12.75">
      <c r="A25" s="25"/>
      <c r="B25" s="25"/>
      <c r="C25" s="25">
        <v>716116</v>
      </c>
      <c r="D25" s="26" t="s">
        <v>41</v>
      </c>
      <c r="E25" s="27" t="s">
        <v>42</v>
      </c>
      <c r="F25" s="65">
        <v>175000</v>
      </c>
      <c r="G25" s="65">
        <f t="shared" si="14"/>
        <v>131250</v>
      </c>
    </row>
    <row r="26" spans="1:7" s="16" customFormat="1" ht="12.75">
      <c r="A26" s="25"/>
      <c r="B26" s="25"/>
      <c r="C26" s="25">
        <v>716117</v>
      </c>
      <c r="D26" s="26" t="s">
        <v>43</v>
      </c>
      <c r="E26" s="27" t="s">
        <v>44</v>
      </c>
      <c r="F26" s="65">
        <v>380000</v>
      </c>
      <c r="G26" s="65">
        <f t="shared" si="14"/>
        <v>285000</v>
      </c>
    </row>
    <row r="27" spans="1:7" s="24" customFormat="1" ht="12.75">
      <c r="A27" s="21">
        <v>717100</v>
      </c>
      <c r="B27" s="21"/>
      <c r="C27" s="21"/>
      <c r="D27" s="22" t="s">
        <v>45</v>
      </c>
      <c r="E27" s="23" t="s">
        <v>46</v>
      </c>
      <c r="F27" s="63">
        <f>SUM(F30+F32+F28)</f>
        <v>6515000</v>
      </c>
      <c r="G27" s="63">
        <f>SUM(G30+G32+G28)</f>
        <v>4886250</v>
      </c>
    </row>
    <row r="28" spans="1:7" s="24" customFormat="1" ht="12.75">
      <c r="A28" s="21"/>
      <c r="B28" s="21">
        <v>717110</v>
      </c>
      <c r="C28" s="21"/>
      <c r="D28" s="22" t="s">
        <v>47</v>
      </c>
      <c r="E28" s="23" t="s">
        <v>350</v>
      </c>
      <c r="F28" s="63">
        <f t="shared" ref="F28:G30" si="15">SUM(F29)</f>
        <v>170000</v>
      </c>
      <c r="G28" s="63">
        <f t="shared" si="15"/>
        <v>127500</v>
      </c>
    </row>
    <row r="29" spans="1:7" s="16" customFormat="1" ht="12.75">
      <c r="A29" s="25"/>
      <c r="B29" s="25"/>
      <c r="C29" s="25">
        <v>717114</v>
      </c>
      <c r="D29" s="26" t="s">
        <v>49</v>
      </c>
      <c r="E29" s="27" t="s">
        <v>350</v>
      </c>
      <c r="F29" s="65">
        <v>170000</v>
      </c>
      <c r="G29" s="65">
        <f>(F29/12)*9</f>
        <v>127500</v>
      </c>
    </row>
    <row r="30" spans="1:7" s="24" customFormat="1" ht="12.75">
      <c r="A30" s="21"/>
      <c r="B30" s="21">
        <v>717130</v>
      </c>
      <c r="C30" s="21"/>
      <c r="D30" s="22" t="s">
        <v>50</v>
      </c>
      <c r="E30" s="23" t="s">
        <v>48</v>
      </c>
      <c r="F30" s="63">
        <f t="shared" si="15"/>
        <v>550469</v>
      </c>
      <c r="G30" s="63">
        <f t="shared" si="15"/>
        <v>412851.75</v>
      </c>
    </row>
    <row r="31" spans="1:7" s="16" customFormat="1" ht="12.75">
      <c r="A31" s="25"/>
      <c r="B31" s="25"/>
      <c r="C31" s="25">
        <v>717131</v>
      </c>
      <c r="D31" s="26" t="s">
        <v>52</v>
      </c>
      <c r="E31" s="27" t="s">
        <v>48</v>
      </c>
      <c r="F31" s="65">
        <v>550469</v>
      </c>
      <c r="G31" s="65">
        <f>(F31/12)*9</f>
        <v>412851.75</v>
      </c>
    </row>
    <row r="32" spans="1:7" s="24" customFormat="1" ht="12.75">
      <c r="A32" s="21"/>
      <c r="B32" s="21">
        <v>717140</v>
      </c>
      <c r="C32" s="21"/>
      <c r="D32" s="22" t="s">
        <v>266</v>
      </c>
      <c r="E32" s="23" t="s">
        <v>51</v>
      </c>
      <c r="F32" s="63">
        <f t="shared" ref="F32:G32" si="16">SUM(F33)</f>
        <v>5794531</v>
      </c>
      <c r="G32" s="63">
        <f t="shared" si="16"/>
        <v>4345898.25</v>
      </c>
    </row>
    <row r="33" spans="1:7" s="16" customFormat="1" ht="12.75">
      <c r="A33" s="25"/>
      <c r="B33" s="25"/>
      <c r="C33" s="25">
        <v>717141</v>
      </c>
      <c r="D33" s="26" t="s">
        <v>349</v>
      </c>
      <c r="E33" s="27" t="s">
        <v>51</v>
      </c>
      <c r="F33" s="65">
        <v>5794531</v>
      </c>
      <c r="G33" s="65">
        <f>(F33/12)*9</f>
        <v>4345898.25</v>
      </c>
    </row>
    <row r="34" spans="1:7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3">
        <f>SUM(F35+F45+F50+F53+F56+F70+F86+F90+F94)</f>
        <v>5685100</v>
      </c>
      <c r="G34" s="63">
        <f>SUM(G35+G45+G50+G53+G56+G70+G86+G90+G94)</f>
        <v>4263825</v>
      </c>
    </row>
    <row r="35" spans="1:7" s="24" customFormat="1" ht="12.75">
      <c r="A35" s="21">
        <v>721100</v>
      </c>
      <c r="B35" s="21"/>
      <c r="C35" s="21"/>
      <c r="D35" s="22" t="s">
        <v>54</v>
      </c>
      <c r="E35" s="23" t="s">
        <v>55</v>
      </c>
      <c r="F35" s="63">
        <f>SUM(F36+F38+F43)</f>
        <v>627000</v>
      </c>
      <c r="G35" s="63">
        <f>SUM(G36+G38+G43)</f>
        <v>470250</v>
      </c>
    </row>
    <row r="36" spans="1:7" s="24" customFormat="1" ht="12.75">
      <c r="A36" s="21"/>
      <c r="B36" s="21">
        <v>721110</v>
      </c>
      <c r="C36" s="21"/>
      <c r="D36" s="22" t="s">
        <v>56</v>
      </c>
      <c r="E36" s="23" t="s">
        <v>57</v>
      </c>
      <c r="F36" s="63">
        <f t="shared" ref="F36:G36" si="17">SUM(F37)</f>
        <v>10000</v>
      </c>
      <c r="G36" s="63">
        <f t="shared" si="17"/>
        <v>7500</v>
      </c>
    </row>
    <row r="37" spans="1:7" s="24" customFormat="1" ht="12.75">
      <c r="A37" s="21"/>
      <c r="B37" s="21"/>
      <c r="C37" s="25">
        <v>721112</v>
      </c>
      <c r="D37" s="26" t="s">
        <v>58</v>
      </c>
      <c r="E37" s="27" t="s">
        <v>59</v>
      </c>
      <c r="F37" s="65">
        <v>10000</v>
      </c>
      <c r="G37" s="65">
        <f>(F37/12)*9</f>
        <v>7500</v>
      </c>
    </row>
    <row r="38" spans="1:7" s="24" customFormat="1" ht="12.75">
      <c r="A38" s="21"/>
      <c r="B38" s="21">
        <v>721120</v>
      </c>
      <c r="C38" s="21"/>
      <c r="D38" s="22" t="s">
        <v>60</v>
      </c>
      <c r="E38" s="23" t="s">
        <v>61</v>
      </c>
      <c r="F38" s="63">
        <f>SUM(F39+F40+F41)</f>
        <v>477000</v>
      </c>
      <c r="G38" s="63">
        <f>SUM(G39+G40+G41)</f>
        <v>357750</v>
      </c>
    </row>
    <row r="39" spans="1:7" s="16" customFormat="1" ht="12.75">
      <c r="A39" s="25"/>
      <c r="B39" s="25"/>
      <c r="C39" s="25">
        <v>721121</v>
      </c>
      <c r="D39" s="26" t="s">
        <v>62</v>
      </c>
      <c r="E39" s="27" t="s">
        <v>408</v>
      </c>
      <c r="F39" s="65">
        <v>100000</v>
      </c>
      <c r="G39" s="65">
        <f t="shared" ref="G39:G41" si="18">(F39/12)*9</f>
        <v>75000</v>
      </c>
    </row>
    <row r="40" spans="1:7" s="16" customFormat="1" ht="12.75">
      <c r="A40" s="25"/>
      <c r="B40" s="25"/>
      <c r="C40" s="25">
        <v>721122</v>
      </c>
      <c r="D40" s="26" t="s">
        <v>63</v>
      </c>
      <c r="E40" s="27" t="s">
        <v>64</v>
      </c>
      <c r="F40" s="65">
        <v>227000</v>
      </c>
      <c r="G40" s="65">
        <f t="shared" si="18"/>
        <v>170250</v>
      </c>
    </row>
    <row r="41" spans="1:7" s="16" customFormat="1" ht="12.75">
      <c r="A41" s="25"/>
      <c r="B41" s="25"/>
      <c r="C41" s="25">
        <v>721124</v>
      </c>
      <c r="D41" s="26" t="s">
        <v>65</v>
      </c>
      <c r="E41" s="27" t="s">
        <v>66</v>
      </c>
      <c r="F41" s="65">
        <v>150000</v>
      </c>
      <c r="G41" s="65">
        <f t="shared" si="18"/>
        <v>112500</v>
      </c>
    </row>
    <row r="42" spans="1:7" s="16" customFormat="1" ht="12.75" hidden="1">
      <c r="A42" s="25"/>
      <c r="B42" s="25"/>
      <c r="C42" s="25">
        <v>721124</v>
      </c>
      <c r="D42" s="26" t="s">
        <v>65</v>
      </c>
      <c r="E42" s="27" t="s">
        <v>67</v>
      </c>
      <c r="F42" s="65">
        <v>0</v>
      </c>
      <c r="G42" s="65">
        <v>0</v>
      </c>
    </row>
    <row r="43" spans="1:7" s="24" customFormat="1" ht="12.75">
      <c r="A43" s="21"/>
      <c r="B43" s="21">
        <v>721190</v>
      </c>
      <c r="C43" s="21"/>
      <c r="D43" s="22" t="s">
        <v>68</v>
      </c>
      <c r="E43" s="23" t="s">
        <v>69</v>
      </c>
      <c r="F43" s="63">
        <f t="shared" ref="F43:G43" si="19">SUM(F44)</f>
        <v>140000</v>
      </c>
      <c r="G43" s="63">
        <f t="shared" si="19"/>
        <v>105000</v>
      </c>
    </row>
    <row r="44" spans="1:7" s="16" customFormat="1" ht="12.75">
      <c r="A44" s="25"/>
      <c r="B44" s="25"/>
      <c r="C44" s="25">
        <v>721191</v>
      </c>
      <c r="D44" s="26" t="s">
        <v>70</v>
      </c>
      <c r="E44" s="27" t="s">
        <v>71</v>
      </c>
      <c r="F44" s="65">
        <v>140000</v>
      </c>
      <c r="G44" s="65">
        <f>(F44/12)*9</f>
        <v>105000</v>
      </c>
    </row>
    <row r="45" spans="1:7" s="24" customFormat="1" ht="12.75">
      <c r="A45" s="29">
        <v>721200</v>
      </c>
      <c r="B45" s="29"/>
      <c r="C45" s="29"/>
      <c r="D45" s="30" t="s">
        <v>72</v>
      </c>
      <c r="E45" s="31" t="s">
        <v>73</v>
      </c>
      <c r="F45" s="66">
        <f t="shared" ref="F45" si="20">SUM(F46+F48)</f>
        <v>11100</v>
      </c>
      <c r="G45" s="66">
        <f t="shared" ref="G45" si="21">SUM(G46+G48)</f>
        <v>8325</v>
      </c>
    </row>
    <row r="46" spans="1:7" s="24" customFormat="1" ht="12.75">
      <c r="A46" s="21"/>
      <c r="B46" s="21">
        <v>721210</v>
      </c>
      <c r="C46" s="21"/>
      <c r="D46" s="22" t="s">
        <v>74</v>
      </c>
      <c r="E46" s="23" t="s">
        <v>75</v>
      </c>
      <c r="F46" s="63">
        <f t="shared" ref="F46:G46" si="22">SUM(F47)</f>
        <v>1100</v>
      </c>
      <c r="G46" s="63">
        <f t="shared" si="22"/>
        <v>825</v>
      </c>
    </row>
    <row r="47" spans="1:7" s="16" customFormat="1" ht="12.75">
      <c r="A47" s="25"/>
      <c r="B47" s="25"/>
      <c r="C47" s="25">
        <v>721211</v>
      </c>
      <c r="D47" s="26" t="s">
        <v>76</v>
      </c>
      <c r="E47" s="27" t="s">
        <v>77</v>
      </c>
      <c r="F47" s="65">
        <v>1100</v>
      </c>
      <c r="G47" s="65">
        <f>(F47/12)*9</f>
        <v>825</v>
      </c>
    </row>
    <row r="48" spans="1:7" s="24" customFormat="1" ht="12.75">
      <c r="A48" s="21"/>
      <c r="B48" s="21">
        <v>721230</v>
      </c>
      <c r="C48" s="21"/>
      <c r="D48" s="22" t="s">
        <v>78</v>
      </c>
      <c r="E48" s="23" t="s">
        <v>79</v>
      </c>
      <c r="F48" s="63">
        <f t="shared" ref="F48:G48" si="23">SUM(F49)</f>
        <v>10000</v>
      </c>
      <c r="G48" s="63">
        <f t="shared" si="23"/>
        <v>7500</v>
      </c>
    </row>
    <row r="49" spans="1:7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5">
        <v>10000</v>
      </c>
      <c r="G49" s="65">
        <f>(F49/12)*9</f>
        <v>7500</v>
      </c>
    </row>
    <row r="50" spans="1:7" s="24" customFormat="1" ht="12.75">
      <c r="A50" s="21">
        <v>722100</v>
      </c>
      <c r="B50" s="21"/>
      <c r="C50" s="21"/>
      <c r="D50" s="22" t="s">
        <v>82</v>
      </c>
      <c r="E50" s="23" t="s">
        <v>83</v>
      </c>
      <c r="F50" s="63">
        <f t="shared" ref="F50:G51" si="24">SUM(F51)</f>
        <v>250000</v>
      </c>
      <c r="G50" s="63">
        <f t="shared" si="24"/>
        <v>187500</v>
      </c>
    </row>
    <row r="51" spans="1:7" s="24" customFormat="1" ht="12.75">
      <c r="A51" s="21"/>
      <c r="B51" s="21">
        <v>722130</v>
      </c>
      <c r="C51" s="21"/>
      <c r="D51" s="22" t="s">
        <v>84</v>
      </c>
      <c r="E51" s="23" t="s">
        <v>85</v>
      </c>
      <c r="F51" s="63">
        <f t="shared" si="24"/>
        <v>250000</v>
      </c>
      <c r="G51" s="63">
        <f t="shared" si="24"/>
        <v>187500</v>
      </c>
    </row>
    <row r="52" spans="1:7" s="16" customFormat="1" ht="12.75">
      <c r="A52" s="32"/>
      <c r="B52" s="32"/>
      <c r="C52" s="32">
        <v>722131</v>
      </c>
      <c r="D52" s="33" t="s">
        <v>86</v>
      </c>
      <c r="E52" s="34" t="s">
        <v>87</v>
      </c>
      <c r="F52" s="67">
        <v>250000</v>
      </c>
      <c r="G52" s="65">
        <f>(F52/12)*9</f>
        <v>187500</v>
      </c>
    </row>
    <row r="53" spans="1:7" s="24" customFormat="1" ht="12.75">
      <c r="A53" s="21">
        <v>722300</v>
      </c>
      <c r="B53" s="21"/>
      <c r="C53" s="21"/>
      <c r="D53" s="22" t="s">
        <v>88</v>
      </c>
      <c r="E53" s="23" t="s">
        <v>89</v>
      </c>
      <c r="F53" s="63">
        <f t="shared" ref="F53:G54" si="25">SUM(F54)</f>
        <v>400000</v>
      </c>
      <c r="G53" s="63">
        <f t="shared" si="25"/>
        <v>300000</v>
      </c>
    </row>
    <row r="54" spans="1:7" s="24" customFormat="1" ht="12.75">
      <c r="A54" s="21"/>
      <c r="B54" s="21">
        <v>722320</v>
      </c>
      <c r="C54" s="21"/>
      <c r="D54" s="22" t="s">
        <v>90</v>
      </c>
      <c r="E54" s="23" t="s">
        <v>91</v>
      </c>
      <c r="F54" s="63">
        <f t="shared" si="25"/>
        <v>400000</v>
      </c>
      <c r="G54" s="63">
        <f t="shared" si="25"/>
        <v>300000</v>
      </c>
    </row>
    <row r="55" spans="1:7" s="16" customFormat="1" ht="12.75">
      <c r="A55" s="25"/>
      <c r="B55" s="25"/>
      <c r="C55" s="25">
        <v>722322</v>
      </c>
      <c r="D55" s="26" t="s">
        <v>92</v>
      </c>
      <c r="E55" s="27" t="s">
        <v>93</v>
      </c>
      <c r="F55" s="65">
        <v>400000</v>
      </c>
      <c r="G55" s="65">
        <f>(F55/12)*9</f>
        <v>300000</v>
      </c>
    </row>
    <row r="56" spans="1:7" s="24" customFormat="1" ht="12.75">
      <c r="A56" s="21">
        <v>722400</v>
      </c>
      <c r="B56" s="21"/>
      <c r="C56" s="21"/>
      <c r="D56" s="22" t="s">
        <v>94</v>
      </c>
      <c r="E56" s="23" t="s">
        <v>95</v>
      </c>
      <c r="F56" s="63">
        <f t="shared" ref="F56" si="26">SUM(F57+F63+F65+F67)</f>
        <v>1452000</v>
      </c>
      <c r="G56" s="63">
        <f t="shared" ref="G56" si="27">SUM(G57+G63+G65+G67)</f>
        <v>1089000</v>
      </c>
    </row>
    <row r="57" spans="1:7" s="24" customFormat="1" ht="12.75">
      <c r="A57" s="21"/>
      <c r="B57" s="21">
        <v>722430</v>
      </c>
      <c r="C57" s="21"/>
      <c r="D57" s="22" t="s">
        <v>96</v>
      </c>
      <c r="E57" s="23" t="s">
        <v>97</v>
      </c>
      <c r="F57" s="63">
        <f t="shared" ref="F57" si="28">SUM(F58:F62)</f>
        <v>1342000</v>
      </c>
      <c r="G57" s="63">
        <f t="shared" ref="G57" si="29">SUM(G58:G62)</f>
        <v>1006500</v>
      </c>
    </row>
    <row r="58" spans="1:7" s="16" customFormat="1" ht="12.75">
      <c r="A58" s="25"/>
      <c r="B58" s="25"/>
      <c r="C58" s="25">
        <v>722432</v>
      </c>
      <c r="D58" s="26" t="s">
        <v>98</v>
      </c>
      <c r="E58" s="27" t="s">
        <v>313</v>
      </c>
      <c r="F58" s="88">
        <v>192000</v>
      </c>
      <c r="G58" s="65">
        <f t="shared" ref="G58:G60" si="30">(F58/12)*9</f>
        <v>144000</v>
      </c>
    </row>
    <row r="59" spans="1:7" s="16" customFormat="1" ht="12.75">
      <c r="A59" s="25"/>
      <c r="B59" s="25"/>
      <c r="C59" s="25">
        <v>722433</v>
      </c>
      <c r="D59" s="26" t="s">
        <v>99</v>
      </c>
      <c r="E59" s="27" t="s">
        <v>100</v>
      </c>
      <c r="F59" s="65">
        <v>200000</v>
      </c>
      <c r="G59" s="65">
        <f t="shared" si="30"/>
        <v>150000</v>
      </c>
    </row>
    <row r="60" spans="1:7" s="16" customFormat="1" ht="12.75">
      <c r="A60" s="25"/>
      <c r="B60" s="25"/>
      <c r="C60" s="25">
        <v>722434</v>
      </c>
      <c r="D60" s="26" t="s">
        <v>101</v>
      </c>
      <c r="E60" s="27" t="s">
        <v>102</v>
      </c>
      <c r="F60" s="65">
        <v>50000</v>
      </c>
      <c r="G60" s="65">
        <f t="shared" si="30"/>
        <v>37500</v>
      </c>
    </row>
    <row r="61" spans="1:7" s="16" customFormat="1" ht="12.75">
      <c r="A61" s="25"/>
      <c r="B61" s="25"/>
      <c r="C61" s="25">
        <v>722435</v>
      </c>
      <c r="D61" s="26" t="s">
        <v>103</v>
      </c>
      <c r="E61" s="27" t="s">
        <v>104</v>
      </c>
      <c r="F61" s="65">
        <v>900000</v>
      </c>
      <c r="G61" s="65">
        <f>(F61/12)*9</f>
        <v>675000</v>
      </c>
    </row>
    <row r="62" spans="1:7" s="16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5">
        <v>0</v>
      </c>
      <c r="G62" s="65">
        <v>0</v>
      </c>
    </row>
    <row r="63" spans="1:7" s="24" customFormat="1" ht="12.75">
      <c r="A63" s="21"/>
      <c r="B63" s="21">
        <v>722440</v>
      </c>
      <c r="C63" s="21"/>
      <c r="D63" s="22" t="s">
        <v>107</v>
      </c>
      <c r="E63" s="23" t="s">
        <v>108</v>
      </c>
      <c r="F63" s="63">
        <f t="shared" ref="F63:G63" si="31">SUM(F64)</f>
        <v>20000</v>
      </c>
      <c r="G63" s="63">
        <f t="shared" si="31"/>
        <v>15000</v>
      </c>
    </row>
    <row r="64" spans="1:7" s="16" customFormat="1" ht="12.75">
      <c r="A64" s="25"/>
      <c r="B64" s="25"/>
      <c r="C64" s="25">
        <v>722442</v>
      </c>
      <c r="D64" s="26" t="s">
        <v>109</v>
      </c>
      <c r="E64" s="27" t="s">
        <v>110</v>
      </c>
      <c r="F64" s="88">
        <v>20000</v>
      </c>
      <c r="G64" s="65">
        <f>(F64/12)*9</f>
        <v>15000</v>
      </c>
    </row>
    <row r="65" spans="1:7" s="24" customFormat="1" ht="12.75">
      <c r="A65" s="21"/>
      <c r="B65" s="21">
        <v>722450</v>
      </c>
      <c r="C65" s="21"/>
      <c r="D65" s="22" t="s">
        <v>111</v>
      </c>
      <c r="E65" s="23" t="s">
        <v>112</v>
      </c>
      <c r="F65" s="63">
        <f t="shared" ref="F65:G65" si="32">SUM(F66)</f>
        <v>10000</v>
      </c>
      <c r="G65" s="63">
        <f t="shared" si="32"/>
        <v>7500</v>
      </c>
    </row>
    <row r="66" spans="1:7" s="16" customFormat="1" ht="12.75">
      <c r="A66" s="25"/>
      <c r="B66" s="25"/>
      <c r="C66" s="25">
        <v>722459</v>
      </c>
      <c r="D66" s="26" t="s">
        <v>113</v>
      </c>
      <c r="E66" s="27" t="s">
        <v>114</v>
      </c>
      <c r="F66" s="88">
        <v>10000</v>
      </c>
      <c r="G66" s="65">
        <f>(F66/12)*9</f>
        <v>7500</v>
      </c>
    </row>
    <row r="67" spans="1:7" s="24" customFormat="1" ht="12.75">
      <c r="A67" s="21"/>
      <c r="B67" s="21">
        <v>722460</v>
      </c>
      <c r="C67" s="21"/>
      <c r="D67" s="22" t="s">
        <v>115</v>
      </c>
      <c r="E67" s="23" t="s">
        <v>116</v>
      </c>
      <c r="F67" s="63">
        <f t="shared" ref="F67" si="33">SUM(F68+F69)</f>
        <v>80000</v>
      </c>
      <c r="G67" s="63">
        <f t="shared" ref="G67" si="34">SUM(G68+G69)</f>
        <v>60000</v>
      </c>
    </row>
    <row r="68" spans="1:7" s="16" customFormat="1" ht="12.75">
      <c r="A68" s="25"/>
      <c r="B68" s="25"/>
      <c r="C68" s="25">
        <v>722461</v>
      </c>
      <c r="D68" s="26" t="s">
        <v>117</v>
      </c>
      <c r="E68" s="27" t="s">
        <v>118</v>
      </c>
      <c r="F68" s="65">
        <v>30000</v>
      </c>
      <c r="G68" s="65">
        <f t="shared" ref="G68:G69" si="35">(F68/12)*9</f>
        <v>22500</v>
      </c>
    </row>
    <row r="69" spans="1:7" s="16" customFormat="1" ht="12.75">
      <c r="A69" s="25"/>
      <c r="B69" s="25"/>
      <c r="C69" s="25">
        <v>722463</v>
      </c>
      <c r="D69" s="26" t="s">
        <v>119</v>
      </c>
      <c r="E69" s="27" t="s">
        <v>120</v>
      </c>
      <c r="F69" s="65">
        <v>50000</v>
      </c>
      <c r="G69" s="65">
        <f t="shared" si="35"/>
        <v>37500</v>
      </c>
    </row>
    <row r="70" spans="1:7" s="24" customFormat="1" ht="12.75">
      <c r="A70" s="21">
        <v>722500</v>
      </c>
      <c r="B70" s="21"/>
      <c r="C70" s="21"/>
      <c r="D70" s="22" t="s">
        <v>121</v>
      </c>
      <c r="E70" s="23" t="s">
        <v>122</v>
      </c>
      <c r="F70" s="63">
        <f t="shared" ref="F70" si="36">SUM(F71+F75+F81+F79)</f>
        <v>1587500</v>
      </c>
      <c r="G70" s="63">
        <f t="shared" ref="G70" si="37">SUM(G71+G75+G81+G79)</f>
        <v>1190625</v>
      </c>
    </row>
    <row r="71" spans="1:7" s="24" customFormat="1" ht="12.75">
      <c r="A71" s="21"/>
      <c r="B71" s="21">
        <v>722510</v>
      </c>
      <c r="C71" s="21"/>
      <c r="D71" s="22" t="s">
        <v>123</v>
      </c>
      <c r="E71" s="23" t="s">
        <v>124</v>
      </c>
      <c r="F71" s="63">
        <f t="shared" ref="F71" si="38">SUM(F72+F73+F74)</f>
        <v>175000</v>
      </c>
      <c r="G71" s="63">
        <f t="shared" ref="G71" si="39">SUM(G72+G73+G74)</f>
        <v>131250</v>
      </c>
    </row>
    <row r="72" spans="1:7" s="16" customFormat="1" ht="12.75">
      <c r="A72" s="25"/>
      <c r="B72" s="25"/>
      <c r="C72" s="25">
        <v>722515</v>
      </c>
      <c r="D72" s="26" t="s">
        <v>125</v>
      </c>
      <c r="E72" s="27" t="s">
        <v>126</v>
      </c>
      <c r="F72" s="65">
        <v>10000</v>
      </c>
      <c r="G72" s="65">
        <f t="shared" ref="G72:G74" si="40">(F72/12)*9</f>
        <v>7500</v>
      </c>
    </row>
    <row r="73" spans="1:7" s="16" customFormat="1" ht="12.75">
      <c r="A73" s="25"/>
      <c r="B73" s="25"/>
      <c r="C73" s="25">
        <v>722516</v>
      </c>
      <c r="D73" s="26" t="s">
        <v>127</v>
      </c>
      <c r="E73" s="27" t="s">
        <v>128</v>
      </c>
      <c r="F73" s="65">
        <v>70000</v>
      </c>
      <c r="G73" s="65">
        <f t="shared" si="40"/>
        <v>52500</v>
      </c>
    </row>
    <row r="74" spans="1:7" s="16" customFormat="1" ht="12.75">
      <c r="A74" s="25"/>
      <c r="B74" s="25"/>
      <c r="C74" s="25">
        <v>722518</v>
      </c>
      <c r="D74" s="26" t="s">
        <v>129</v>
      </c>
      <c r="E74" s="27" t="s">
        <v>130</v>
      </c>
      <c r="F74" s="88">
        <v>95000</v>
      </c>
      <c r="G74" s="65">
        <f t="shared" si="40"/>
        <v>71250</v>
      </c>
    </row>
    <row r="75" spans="1:7" s="24" customFormat="1" ht="12.75">
      <c r="A75" s="21"/>
      <c r="B75" s="21">
        <v>722530</v>
      </c>
      <c r="C75" s="21"/>
      <c r="D75" s="22" t="s">
        <v>131</v>
      </c>
      <c r="E75" s="23" t="s">
        <v>132</v>
      </c>
      <c r="F75" s="63">
        <f t="shared" ref="F75" si="41">SUM(F76+F77+F78)</f>
        <v>411000</v>
      </c>
      <c r="G75" s="63">
        <f t="shared" ref="G75" si="42">SUM(G76+G77+G78)</f>
        <v>308250</v>
      </c>
    </row>
    <row r="76" spans="1:7" s="16" customFormat="1" ht="12.75">
      <c r="A76" s="25"/>
      <c r="B76" s="25"/>
      <c r="C76" s="25">
        <v>722531</v>
      </c>
      <c r="D76" s="26" t="s">
        <v>133</v>
      </c>
      <c r="E76" s="27" t="s">
        <v>134</v>
      </c>
      <c r="F76" s="65">
        <v>130000</v>
      </c>
      <c r="G76" s="65">
        <f t="shared" ref="G76:G78" si="43">(F76/12)*9</f>
        <v>97500</v>
      </c>
    </row>
    <row r="77" spans="1:7" s="16" customFormat="1" ht="12.75">
      <c r="A77" s="25"/>
      <c r="B77" s="25"/>
      <c r="C77" s="25">
        <v>722532</v>
      </c>
      <c r="D77" s="26" t="s">
        <v>135</v>
      </c>
      <c r="E77" s="27" t="s">
        <v>136</v>
      </c>
      <c r="F77" s="65">
        <v>280000</v>
      </c>
      <c r="G77" s="65">
        <f t="shared" si="43"/>
        <v>210000</v>
      </c>
    </row>
    <row r="78" spans="1:7" s="16" customFormat="1" ht="12.75">
      <c r="A78" s="25"/>
      <c r="B78" s="25"/>
      <c r="C78" s="25">
        <v>722538</v>
      </c>
      <c r="D78" s="26" t="s">
        <v>137</v>
      </c>
      <c r="E78" s="27" t="s">
        <v>138</v>
      </c>
      <c r="F78" s="65">
        <v>1000</v>
      </c>
      <c r="G78" s="65">
        <f t="shared" si="43"/>
        <v>750</v>
      </c>
    </row>
    <row r="79" spans="1:7" s="24" customFormat="1" ht="12.75">
      <c r="A79" s="21"/>
      <c r="B79" s="21">
        <v>722550</v>
      </c>
      <c r="C79" s="21"/>
      <c r="D79" s="22" t="s">
        <v>139</v>
      </c>
      <c r="E79" s="23" t="s">
        <v>140</v>
      </c>
      <c r="F79" s="63">
        <f>SUM(F80)</f>
        <v>350000</v>
      </c>
      <c r="G79" s="63">
        <f>SUM(G80)</f>
        <v>262500</v>
      </c>
    </row>
    <row r="80" spans="1:7" s="24" customFormat="1" ht="12.75">
      <c r="A80" s="21"/>
      <c r="B80" s="21"/>
      <c r="C80" s="32">
        <v>722554</v>
      </c>
      <c r="D80" s="26" t="s">
        <v>141</v>
      </c>
      <c r="E80" s="27" t="s">
        <v>140</v>
      </c>
      <c r="F80" s="88">
        <v>350000</v>
      </c>
      <c r="G80" s="65">
        <f>(F80/12)*9</f>
        <v>262500</v>
      </c>
    </row>
    <row r="81" spans="1:7" s="24" customFormat="1" ht="12.75">
      <c r="A81" s="21"/>
      <c r="B81" s="21">
        <v>722580</v>
      </c>
      <c r="C81" s="21"/>
      <c r="D81" s="22" t="s">
        <v>142</v>
      </c>
      <c r="E81" s="23" t="s">
        <v>143</v>
      </c>
      <c r="F81" s="63">
        <f t="shared" ref="F81" si="44">SUM(F82+F83+F84+F85)</f>
        <v>651500</v>
      </c>
      <c r="G81" s="63">
        <f t="shared" ref="G81" si="45">SUM(G82+G83+G84+G85)</f>
        <v>488625</v>
      </c>
    </row>
    <row r="82" spans="1:7" s="16" customFormat="1" ht="12.75">
      <c r="A82" s="25"/>
      <c r="B82" s="25"/>
      <c r="C82" s="25">
        <v>722581</v>
      </c>
      <c r="D82" s="26" t="s">
        <v>144</v>
      </c>
      <c r="E82" s="27" t="s">
        <v>145</v>
      </c>
      <c r="F82" s="88">
        <v>620000</v>
      </c>
      <c r="G82" s="65">
        <f t="shared" ref="G82:G85" si="46">(F82/12)*9</f>
        <v>465000</v>
      </c>
    </row>
    <row r="83" spans="1:7" s="16" customFormat="1" ht="12.75">
      <c r="A83" s="25"/>
      <c r="B83" s="25"/>
      <c r="C83" s="25">
        <v>722582</v>
      </c>
      <c r="D83" s="26" t="s">
        <v>146</v>
      </c>
      <c r="E83" s="27" t="s">
        <v>147</v>
      </c>
      <c r="F83" s="88">
        <v>30000</v>
      </c>
      <c r="G83" s="65">
        <f t="shared" si="46"/>
        <v>22500</v>
      </c>
    </row>
    <row r="84" spans="1:7" s="16" customFormat="1" ht="12.75">
      <c r="A84" s="32"/>
      <c r="B84" s="32"/>
      <c r="C84" s="32">
        <v>722583</v>
      </c>
      <c r="D84" s="33" t="s">
        <v>148</v>
      </c>
      <c r="E84" s="34" t="s">
        <v>149</v>
      </c>
      <c r="F84" s="105">
        <v>1000</v>
      </c>
      <c r="G84" s="65">
        <f t="shared" si="46"/>
        <v>750</v>
      </c>
    </row>
    <row r="85" spans="1:7" s="16" customFormat="1" ht="12.75">
      <c r="A85" s="32"/>
      <c r="B85" s="32"/>
      <c r="C85" s="32">
        <v>722584</v>
      </c>
      <c r="D85" s="33" t="s">
        <v>150</v>
      </c>
      <c r="E85" s="34" t="s">
        <v>353</v>
      </c>
      <c r="F85" s="105">
        <v>500</v>
      </c>
      <c r="G85" s="65">
        <f t="shared" si="46"/>
        <v>375</v>
      </c>
    </row>
    <row r="86" spans="1:7" s="24" customFormat="1" ht="12.75">
      <c r="A86" s="21">
        <v>722600</v>
      </c>
      <c r="B86" s="21"/>
      <c r="C86" s="21"/>
      <c r="D86" s="22" t="s">
        <v>151</v>
      </c>
      <c r="E86" s="23" t="s">
        <v>152</v>
      </c>
      <c r="F86" s="63">
        <f t="shared" ref="F86:G86" si="47">SUM(F87)</f>
        <v>27500</v>
      </c>
      <c r="G86" s="63">
        <f t="shared" si="47"/>
        <v>20625</v>
      </c>
    </row>
    <row r="87" spans="1:7" s="24" customFormat="1" ht="12.75">
      <c r="A87" s="21"/>
      <c r="B87" s="21">
        <v>722610</v>
      </c>
      <c r="C87" s="21"/>
      <c r="D87" s="22" t="s">
        <v>153</v>
      </c>
      <c r="E87" s="23" t="s">
        <v>154</v>
      </c>
      <c r="F87" s="63">
        <f t="shared" ref="F87" si="48">SUM(F88+F89)</f>
        <v>27500</v>
      </c>
      <c r="G87" s="63">
        <f t="shared" ref="G87" si="49">SUM(G88+G89)</f>
        <v>20625</v>
      </c>
    </row>
    <row r="88" spans="1:7" s="16" customFormat="1" ht="12.75">
      <c r="A88" s="25"/>
      <c r="B88" s="25"/>
      <c r="C88" s="32">
        <v>722612</v>
      </c>
      <c r="D88" s="26" t="s">
        <v>155</v>
      </c>
      <c r="E88" s="27" t="s">
        <v>156</v>
      </c>
      <c r="F88" s="65">
        <v>26500</v>
      </c>
      <c r="G88" s="65">
        <f t="shared" ref="G88:G89" si="50">(F88/12)*9</f>
        <v>19875</v>
      </c>
    </row>
    <row r="89" spans="1:7" s="24" customFormat="1" ht="12.75">
      <c r="A89" s="21"/>
      <c r="B89" s="21"/>
      <c r="C89" s="32">
        <v>722613</v>
      </c>
      <c r="D89" s="26" t="s">
        <v>157</v>
      </c>
      <c r="E89" s="27" t="s">
        <v>154</v>
      </c>
      <c r="F89" s="65">
        <v>1000</v>
      </c>
      <c r="G89" s="65">
        <f t="shared" si="50"/>
        <v>750</v>
      </c>
    </row>
    <row r="90" spans="1:7" s="24" customFormat="1" ht="12.75">
      <c r="A90" s="21">
        <v>722700</v>
      </c>
      <c r="B90" s="21"/>
      <c r="C90" s="21"/>
      <c r="D90" s="22" t="s">
        <v>158</v>
      </c>
      <c r="E90" s="23" t="s">
        <v>159</v>
      </c>
      <c r="F90" s="63">
        <f t="shared" ref="F90:G90" si="51">SUM(F91)</f>
        <v>1320000</v>
      </c>
      <c r="G90" s="63">
        <f t="shared" si="51"/>
        <v>990000</v>
      </c>
    </row>
    <row r="91" spans="1:7" s="24" customFormat="1" ht="12.75">
      <c r="A91" s="21"/>
      <c r="B91" s="21">
        <v>722790</v>
      </c>
      <c r="C91" s="21"/>
      <c r="D91" s="22" t="s">
        <v>160</v>
      </c>
      <c r="E91" s="23" t="s">
        <v>161</v>
      </c>
      <c r="F91" s="63">
        <f>SUM(F92+F93)</f>
        <v>1320000</v>
      </c>
      <c r="G91" s="63">
        <f>SUM(G92+G93)</f>
        <v>990000</v>
      </c>
    </row>
    <row r="92" spans="1:7" s="24" customFormat="1" ht="12.75">
      <c r="A92" s="21"/>
      <c r="B92" s="21"/>
      <c r="C92" s="32">
        <v>722791</v>
      </c>
      <c r="D92" s="26" t="s">
        <v>162</v>
      </c>
      <c r="E92" s="27" t="s">
        <v>477</v>
      </c>
      <c r="F92" s="65">
        <v>220000</v>
      </c>
      <c r="G92" s="65">
        <f t="shared" ref="G92:G93" si="52">(F92/12)*9</f>
        <v>165000</v>
      </c>
    </row>
    <row r="93" spans="1:7" s="24" customFormat="1" ht="12.75">
      <c r="A93" s="21"/>
      <c r="B93" s="21"/>
      <c r="C93" s="32">
        <v>722791</v>
      </c>
      <c r="D93" s="26" t="s">
        <v>354</v>
      </c>
      <c r="E93" s="27" t="s">
        <v>359</v>
      </c>
      <c r="F93" s="65">
        <v>1100000</v>
      </c>
      <c r="G93" s="65">
        <f t="shared" si="52"/>
        <v>825000</v>
      </c>
    </row>
    <row r="94" spans="1:7" s="24" customFormat="1" ht="12.75">
      <c r="A94" s="21">
        <v>723100</v>
      </c>
      <c r="B94" s="21"/>
      <c r="C94" s="21"/>
      <c r="D94" s="22" t="s">
        <v>163</v>
      </c>
      <c r="E94" s="23" t="s">
        <v>164</v>
      </c>
      <c r="F94" s="63">
        <f t="shared" ref="F94:G95" si="53">SUM(F95)</f>
        <v>10000</v>
      </c>
      <c r="G94" s="63">
        <f t="shared" si="53"/>
        <v>7500</v>
      </c>
    </row>
    <row r="95" spans="1:7" s="24" customFormat="1" ht="12.75">
      <c r="A95" s="21"/>
      <c r="B95" s="21">
        <v>723130</v>
      </c>
      <c r="C95" s="21"/>
      <c r="D95" s="22" t="s">
        <v>165</v>
      </c>
      <c r="E95" s="23" t="s">
        <v>166</v>
      </c>
      <c r="F95" s="63">
        <f t="shared" si="53"/>
        <v>10000</v>
      </c>
      <c r="G95" s="63">
        <f t="shared" si="53"/>
        <v>7500</v>
      </c>
    </row>
    <row r="96" spans="1:7" s="16" customFormat="1" ht="12.75">
      <c r="A96" s="25"/>
      <c r="B96" s="25"/>
      <c r="C96" s="25">
        <v>723132</v>
      </c>
      <c r="D96" s="26" t="s">
        <v>167</v>
      </c>
      <c r="E96" s="27" t="s">
        <v>168</v>
      </c>
      <c r="F96" s="65">
        <v>10000</v>
      </c>
      <c r="G96" s="65">
        <f>(F96/12)*9</f>
        <v>7500</v>
      </c>
    </row>
    <row r="97" spans="1:7" s="24" customFormat="1" ht="12.75">
      <c r="A97" s="21">
        <v>730000</v>
      </c>
      <c r="B97" s="21"/>
      <c r="C97" s="21"/>
      <c r="D97" s="22" t="s">
        <v>169</v>
      </c>
      <c r="E97" s="23" t="s">
        <v>311</v>
      </c>
      <c r="F97" s="63">
        <f t="shared" ref="F97:G98" si="54">SUM(F98)</f>
        <v>8350000</v>
      </c>
      <c r="G97" s="63">
        <f t="shared" si="54"/>
        <v>6262500</v>
      </c>
    </row>
    <row r="98" spans="1:7" s="24" customFormat="1" ht="12.75">
      <c r="A98" s="21">
        <v>732000</v>
      </c>
      <c r="B98" s="21"/>
      <c r="C98" s="21"/>
      <c r="D98" s="22" t="s">
        <v>170</v>
      </c>
      <c r="E98" s="21" t="s">
        <v>171</v>
      </c>
      <c r="F98" s="65">
        <f t="shared" si="54"/>
        <v>8350000</v>
      </c>
      <c r="G98" s="65">
        <f t="shared" si="54"/>
        <v>6262500</v>
      </c>
    </row>
    <row r="99" spans="1:7" s="16" customFormat="1" ht="12.75">
      <c r="A99" s="25"/>
      <c r="B99" s="25">
        <v>732100</v>
      </c>
      <c r="C99" s="25"/>
      <c r="D99" s="22" t="s">
        <v>172</v>
      </c>
      <c r="E99" s="27" t="s">
        <v>312</v>
      </c>
      <c r="F99" s="65">
        <f>SUM(F100+F101+F102)</f>
        <v>8350000</v>
      </c>
      <c r="G99" s="65">
        <f>SUM(G100+G101+G102)</f>
        <v>6262500</v>
      </c>
    </row>
    <row r="100" spans="1:7" s="16" customFormat="1" ht="12.75">
      <c r="A100" s="25"/>
      <c r="B100" s="25"/>
      <c r="C100" s="25">
        <v>732110</v>
      </c>
      <c r="D100" s="26" t="s">
        <v>173</v>
      </c>
      <c r="E100" s="27" t="s">
        <v>365</v>
      </c>
      <c r="F100" s="65">
        <v>3000000</v>
      </c>
      <c r="G100" s="65">
        <f t="shared" ref="G100:G102" si="55">(F100/12)*9</f>
        <v>2250000</v>
      </c>
    </row>
    <row r="101" spans="1:7" s="16" customFormat="1" ht="12.75">
      <c r="A101" s="25"/>
      <c r="B101" s="25"/>
      <c r="C101" s="25">
        <v>732110</v>
      </c>
      <c r="D101" s="26" t="s">
        <v>405</v>
      </c>
      <c r="E101" s="27" t="s">
        <v>440</v>
      </c>
      <c r="F101" s="65">
        <v>350000</v>
      </c>
      <c r="G101" s="65">
        <f t="shared" si="55"/>
        <v>262500</v>
      </c>
    </row>
    <row r="102" spans="1:7" s="16" customFormat="1" ht="12.75">
      <c r="A102" s="25"/>
      <c r="B102" s="25"/>
      <c r="C102" s="25">
        <v>732110</v>
      </c>
      <c r="D102" s="26" t="s">
        <v>460</v>
      </c>
      <c r="E102" s="27" t="s">
        <v>174</v>
      </c>
      <c r="F102" s="65">
        <v>5000000</v>
      </c>
      <c r="G102" s="65">
        <f t="shared" si="55"/>
        <v>3750000</v>
      </c>
    </row>
    <row r="103" spans="1:7" s="24" customFormat="1" ht="12.75">
      <c r="A103" s="21">
        <v>740000</v>
      </c>
      <c r="B103" s="21"/>
      <c r="C103" s="21"/>
      <c r="D103" s="22" t="s">
        <v>310</v>
      </c>
      <c r="E103" s="23" t="s">
        <v>431</v>
      </c>
      <c r="F103" s="63">
        <f t="shared" ref="F103:G104" si="56">SUM(F104)</f>
        <v>3439900</v>
      </c>
      <c r="G103" s="63">
        <f t="shared" si="56"/>
        <v>2579925</v>
      </c>
    </row>
    <row r="104" spans="1:7" s="24" customFormat="1" ht="12.75">
      <c r="A104" s="21">
        <v>742000</v>
      </c>
      <c r="B104" s="21"/>
      <c r="C104" s="21"/>
      <c r="D104" s="22" t="s">
        <v>432</v>
      </c>
      <c r="E104" s="21" t="s">
        <v>171</v>
      </c>
      <c r="F104" s="65">
        <f t="shared" si="56"/>
        <v>3439900</v>
      </c>
      <c r="G104" s="65">
        <f t="shared" si="56"/>
        <v>2579925</v>
      </c>
    </row>
    <row r="105" spans="1:7" s="16" customFormat="1" ht="12.75">
      <c r="A105" s="25"/>
      <c r="B105" s="25">
        <v>742100</v>
      </c>
      <c r="C105" s="25"/>
      <c r="D105" s="22" t="s">
        <v>433</v>
      </c>
      <c r="E105" s="27" t="s">
        <v>434</v>
      </c>
      <c r="F105" s="65">
        <f t="shared" ref="F105:G105" si="57">SUM(F106)</f>
        <v>3439900</v>
      </c>
      <c r="G105" s="65">
        <f t="shared" si="57"/>
        <v>2579925</v>
      </c>
    </row>
    <row r="106" spans="1:7" s="16" customFormat="1" ht="12.75">
      <c r="A106" s="25"/>
      <c r="B106" s="25"/>
      <c r="C106" s="25">
        <v>742110</v>
      </c>
      <c r="D106" s="26" t="s">
        <v>436</v>
      </c>
      <c r="E106" s="27" t="s">
        <v>435</v>
      </c>
      <c r="F106" s="65">
        <v>3439900</v>
      </c>
      <c r="G106" s="65">
        <f>(F106/12)*9</f>
        <v>2579925</v>
      </c>
    </row>
    <row r="107" spans="1:7" s="24" customFormat="1" ht="12.75" customHeight="1">
      <c r="A107" s="21">
        <v>700000</v>
      </c>
      <c r="B107" s="21"/>
      <c r="C107" s="21"/>
      <c r="D107" s="22"/>
      <c r="E107" s="28" t="s">
        <v>351</v>
      </c>
      <c r="F107" s="63">
        <f>SUM(F8+F34+F97+F103)</f>
        <v>30062000</v>
      </c>
      <c r="G107" s="63">
        <f>SUM(G8+G34+G97+G103)</f>
        <v>22546500</v>
      </c>
    </row>
    <row r="108" spans="1:7" s="24" customFormat="1" ht="12.75" hidden="1">
      <c r="A108" s="21"/>
      <c r="B108" s="21"/>
      <c r="C108" s="21"/>
      <c r="D108" s="22" t="s">
        <v>175</v>
      </c>
      <c r="E108" s="23" t="s">
        <v>176</v>
      </c>
      <c r="F108" s="63">
        <f t="shared" ref="F108" si="58">SUM(F109+F110+F111)</f>
        <v>0</v>
      </c>
      <c r="G108" s="63">
        <f t="shared" ref="G108" si="59">SUM(G109+G110+G111)</f>
        <v>0</v>
      </c>
    </row>
    <row r="109" spans="1:7" s="24" customFormat="1" ht="12.75" hidden="1">
      <c r="A109" s="21"/>
      <c r="B109" s="21"/>
      <c r="C109" s="21"/>
      <c r="D109" s="22">
        <v>1</v>
      </c>
      <c r="E109" s="23" t="s">
        <v>177</v>
      </c>
      <c r="F109" s="63">
        <v>0</v>
      </c>
      <c r="G109" s="63">
        <v>0</v>
      </c>
    </row>
    <row r="110" spans="1:7" s="24" customFormat="1" ht="12.75" hidden="1">
      <c r="A110" s="21"/>
      <c r="B110" s="21"/>
      <c r="C110" s="21"/>
      <c r="D110" s="22">
        <v>2</v>
      </c>
      <c r="E110" s="23" t="s">
        <v>178</v>
      </c>
      <c r="F110" s="63">
        <v>0</v>
      </c>
      <c r="G110" s="63">
        <v>0</v>
      </c>
    </row>
    <row r="111" spans="1:7" s="24" customFormat="1" ht="12.75" hidden="1">
      <c r="A111" s="21"/>
      <c r="B111" s="21"/>
      <c r="C111" s="21"/>
      <c r="D111" s="22">
        <v>3</v>
      </c>
      <c r="E111" s="23" t="s">
        <v>179</v>
      </c>
      <c r="F111" s="63">
        <v>0</v>
      </c>
      <c r="G111" s="63">
        <v>0</v>
      </c>
    </row>
    <row r="112" spans="1:7" s="35" customFormat="1" ht="12.75" hidden="1">
      <c r="A112" s="21"/>
      <c r="B112" s="21"/>
      <c r="C112" s="21"/>
      <c r="D112" s="22"/>
      <c r="E112" s="23" t="s">
        <v>180</v>
      </c>
      <c r="F112" s="63">
        <f t="shared" ref="F112" si="60">SUM(F107+F108)</f>
        <v>30062000</v>
      </c>
      <c r="G112" s="63">
        <f t="shared" ref="G112" si="61">SUM(G107+G108)</f>
        <v>22546500</v>
      </c>
    </row>
    <row r="113" spans="1:7" s="16" customFormat="1" ht="12.75">
      <c r="A113" s="10"/>
      <c r="B113" s="13"/>
      <c r="C113" s="13"/>
      <c r="D113" s="14"/>
      <c r="E113" s="15" t="s">
        <v>466</v>
      </c>
      <c r="F113" s="61"/>
      <c r="G113" s="61"/>
    </row>
    <row r="114" spans="1:7" s="35" customFormat="1" ht="12.75">
      <c r="A114" s="21">
        <v>810000</v>
      </c>
      <c r="B114" s="21"/>
      <c r="C114" s="21"/>
      <c r="D114" s="22"/>
      <c r="E114" s="23" t="s">
        <v>411</v>
      </c>
      <c r="F114" s="63">
        <v>0</v>
      </c>
      <c r="G114" s="65">
        <f>(F114/12)*9</f>
        <v>0</v>
      </c>
    </row>
    <row r="115" spans="1:7" hidden="1">
      <c r="A115" s="21"/>
      <c r="B115" s="25"/>
      <c r="C115" s="25"/>
      <c r="D115" s="26"/>
      <c r="E115" s="27" t="s">
        <v>461</v>
      </c>
      <c r="F115" s="65">
        <v>0</v>
      </c>
      <c r="G115" s="65">
        <v>0</v>
      </c>
    </row>
    <row r="116" spans="1:7" s="16" customFormat="1" ht="12.75">
      <c r="A116" s="10"/>
      <c r="B116" s="13"/>
      <c r="C116" s="13"/>
      <c r="D116" s="14"/>
      <c r="E116" s="15" t="s">
        <v>546</v>
      </c>
      <c r="F116" s="61"/>
      <c r="G116" s="61"/>
    </row>
    <row r="117" spans="1:7" s="35" customFormat="1" ht="12.75">
      <c r="A117" s="21">
        <v>810000</v>
      </c>
      <c r="B117" s="21"/>
      <c r="C117" s="21"/>
      <c r="D117" s="22" t="s">
        <v>467</v>
      </c>
      <c r="E117" s="23" t="s">
        <v>547</v>
      </c>
      <c r="F117" s="63">
        <v>2500000</v>
      </c>
      <c r="G117" s="65">
        <f>(F117/12)*9</f>
        <v>1875000</v>
      </c>
    </row>
    <row r="118" spans="1:7" s="71" customFormat="1">
      <c r="A118" s="51"/>
      <c r="B118" s="51"/>
      <c r="C118" s="51"/>
      <c r="D118" s="73"/>
      <c r="E118" s="28" t="s">
        <v>378</v>
      </c>
      <c r="F118" s="70">
        <f>SUM(F107+F114)+F117</f>
        <v>32562000</v>
      </c>
      <c r="G118" s="70">
        <f>SUM(G107+G114)</f>
        <v>22546500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03"/>
  <sheetViews>
    <sheetView tabSelected="1" zoomScale="120" zoomScaleNormal="120" workbookViewId="0">
      <selection activeCell="F2" sqref="F2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70.85546875" style="36" customWidth="1"/>
    <col min="6" max="6" width="21.42578125" style="38" customWidth="1"/>
    <col min="7" max="7" width="13.5703125" style="38" hidden="1" customWidth="1"/>
    <col min="215" max="215" width="6.85546875" customWidth="1"/>
    <col min="216" max="216" width="7.28515625" customWidth="1"/>
    <col min="217" max="217" width="9.28515625" customWidth="1"/>
    <col min="218" max="218" width="6.7109375" customWidth="1"/>
    <col min="219" max="219" width="59.7109375" customWidth="1"/>
    <col min="220" max="221" width="11.5703125" customWidth="1"/>
    <col min="222" max="222" width="12.5703125" customWidth="1"/>
    <col min="471" max="471" width="6.85546875" customWidth="1"/>
    <col min="472" max="472" width="7.28515625" customWidth="1"/>
    <col min="473" max="473" width="9.28515625" customWidth="1"/>
    <col min="474" max="474" width="6.7109375" customWidth="1"/>
    <col min="475" max="475" width="59.7109375" customWidth="1"/>
    <col min="476" max="477" width="11.5703125" customWidth="1"/>
    <col min="478" max="478" width="12.5703125" customWidth="1"/>
    <col min="727" max="727" width="6.85546875" customWidth="1"/>
    <col min="728" max="728" width="7.28515625" customWidth="1"/>
    <col min="729" max="729" width="9.28515625" customWidth="1"/>
    <col min="730" max="730" width="6.7109375" customWidth="1"/>
    <col min="731" max="731" width="59.7109375" customWidth="1"/>
    <col min="732" max="733" width="11.5703125" customWidth="1"/>
    <col min="734" max="734" width="12.5703125" customWidth="1"/>
    <col min="983" max="983" width="6.85546875" customWidth="1"/>
    <col min="984" max="984" width="7.28515625" customWidth="1"/>
    <col min="985" max="985" width="9.28515625" customWidth="1"/>
    <col min="986" max="986" width="6.7109375" customWidth="1"/>
    <col min="987" max="987" width="59.7109375" customWidth="1"/>
    <col min="988" max="989" width="11.5703125" customWidth="1"/>
    <col min="990" max="990" width="12.5703125" customWidth="1"/>
    <col min="1239" max="1239" width="6.85546875" customWidth="1"/>
    <col min="1240" max="1240" width="7.28515625" customWidth="1"/>
    <col min="1241" max="1241" width="9.28515625" customWidth="1"/>
    <col min="1242" max="1242" width="6.7109375" customWidth="1"/>
    <col min="1243" max="1243" width="59.7109375" customWidth="1"/>
    <col min="1244" max="1245" width="11.5703125" customWidth="1"/>
    <col min="1246" max="1246" width="12.5703125" customWidth="1"/>
    <col min="1495" max="1495" width="6.85546875" customWidth="1"/>
    <col min="1496" max="1496" width="7.28515625" customWidth="1"/>
    <col min="1497" max="1497" width="9.28515625" customWidth="1"/>
    <col min="1498" max="1498" width="6.7109375" customWidth="1"/>
    <col min="1499" max="1499" width="59.7109375" customWidth="1"/>
    <col min="1500" max="1501" width="11.5703125" customWidth="1"/>
    <col min="1502" max="1502" width="12.5703125" customWidth="1"/>
    <col min="1751" max="1751" width="6.85546875" customWidth="1"/>
    <col min="1752" max="1752" width="7.28515625" customWidth="1"/>
    <col min="1753" max="1753" width="9.28515625" customWidth="1"/>
    <col min="1754" max="1754" width="6.7109375" customWidth="1"/>
    <col min="1755" max="1755" width="59.7109375" customWidth="1"/>
    <col min="1756" max="1757" width="11.5703125" customWidth="1"/>
    <col min="1758" max="1758" width="12.5703125" customWidth="1"/>
    <col min="2007" max="2007" width="6.85546875" customWidth="1"/>
    <col min="2008" max="2008" width="7.28515625" customWidth="1"/>
    <col min="2009" max="2009" width="9.28515625" customWidth="1"/>
    <col min="2010" max="2010" width="6.7109375" customWidth="1"/>
    <col min="2011" max="2011" width="59.7109375" customWidth="1"/>
    <col min="2012" max="2013" width="11.5703125" customWidth="1"/>
    <col min="2014" max="2014" width="12.5703125" customWidth="1"/>
    <col min="2263" max="2263" width="6.85546875" customWidth="1"/>
    <col min="2264" max="2264" width="7.28515625" customWidth="1"/>
    <col min="2265" max="2265" width="9.28515625" customWidth="1"/>
    <col min="2266" max="2266" width="6.7109375" customWidth="1"/>
    <col min="2267" max="2267" width="59.7109375" customWidth="1"/>
    <col min="2268" max="2269" width="11.5703125" customWidth="1"/>
    <col min="2270" max="2270" width="12.5703125" customWidth="1"/>
    <col min="2519" max="2519" width="6.85546875" customWidth="1"/>
    <col min="2520" max="2520" width="7.28515625" customWidth="1"/>
    <col min="2521" max="2521" width="9.28515625" customWidth="1"/>
    <col min="2522" max="2522" width="6.7109375" customWidth="1"/>
    <col min="2523" max="2523" width="59.7109375" customWidth="1"/>
    <col min="2524" max="2525" width="11.5703125" customWidth="1"/>
    <col min="2526" max="2526" width="12.5703125" customWidth="1"/>
    <col min="2775" max="2775" width="6.85546875" customWidth="1"/>
    <col min="2776" max="2776" width="7.28515625" customWidth="1"/>
    <col min="2777" max="2777" width="9.28515625" customWidth="1"/>
    <col min="2778" max="2778" width="6.7109375" customWidth="1"/>
    <col min="2779" max="2779" width="59.7109375" customWidth="1"/>
    <col min="2780" max="2781" width="11.5703125" customWidth="1"/>
    <col min="2782" max="2782" width="12.5703125" customWidth="1"/>
    <col min="3031" max="3031" width="6.85546875" customWidth="1"/>
    <col min="3032" max="3032" width="7.28515625" customWidth="1"/>
    <col min="3033" max="3033" width="9.28515625" customWidth="1"/>
    <col min="3034" max="3034" width="6.7109375" customWidth="1"/>
    <col min="3035" max="3035" width="59.7109375" customWidth="1"/>
    <col min="3036" max="3037" width="11.5703125" customWidth="1"/>
    <col min="3038" max="3038" width="12.5703125" customWidth="1"/>
    <col min="3287" max="3287" width="6.85546875" customWidth="1"/>
    <col min="3288" max="3288" width="7.28515625" customWidth="1"/>
    <col min="3289" max="3289" width="9.28515625" customWidth="1"/>
    <col min="3290" max="3290" width="6.7109375" customWidth="1"/>
    <col min="3291" max="3291" width="59.7109375" customWidth="1"/>
    <col min="3292" max="3293" width="11.5703125" customWidth="1"/>
    <col min="3294" max="3294" width="12.5703125" customWidth="1"/>
    <col min="3543" max="3543" width="6.85546875" customWidth="1"/>
    <col min="3544" max="3544" width="7.28515625" customWidth="1"/>
    <col min="3545" max="3545" width="9.28515625" customWidth="1"/>
    <col min="3546" max="3546" width="6.7109375" customWidth="1"/>
    <col min="3547" max="3547" width="59.7109375" customWidth="1"/>
    <col min="3548" max="3549" width="11.5703125" customWidth="1"/>
    <col min="3550" max="3550" width="12.5703125" customWidth="1"/>
    <col min="3799" max="3799" width="6.85546875" customWidth="1"/>
    <col min="3800" max="3800" width="7.28515625" customWidth="1"/>
    <col min="3801" max="3801" width="9.28515625" customWidth="1"/>
    <col min="3802" max="3802" width="6.7109375" customWidth="1"/>
    <col min="3803" max="3803" width="59.7109375" customWidth="1"/>
    <col min="3804" max="3805" width="11.5703125" customWidth="1"/>
    <col min="3806" max="3806" width="12.5703125" customWidth="1"/>
    <col min="4055" max="4055" width="6.85546875" customWidth="1"/>
    <col min="4056" max="4056" width="7.28515625" customWidth="1"/>
    <col min="4057" max="4057" width="9.28515625" customWidth="1"/>
    <col min="4058" max="4058" width="6.7109375" customWidth="1"/>
    <col min="4059" max="4059" width="59.7109375" customWidth="1"/>
    <col min="4060" max="4061" width="11.5703125" customWidth="1"/>
    <col min="4062" max="4062" width="12.5703125" customWidth="1"/>
    <col min="4311" max="4311" width="6.85546875" customWidth="1"/>
    <col min="4312" max="4312" width="7.28515625" customWidth="1"/>
    <col min="4313" max="4313" width="9.28515625" customWidth="1"/>
    <col min="4314" max="4314" width="6.7109375" customWidth="1"/>
    <col min="4315" max="4315" width="59.7109375" customWidth="1"/>
    <col min="4316" max="4317" width="11.5703125" customWidth="1"/>
    <col min="4318" max="4318" width="12.5703125" customWidth="1"/>
    <col min="4567" max="4567" width="6.85546875" customWidth="1"/>
    <col min="4568" max="4568" width="7.28515625" customWidth="1"/>
    <col min="4569" max="4569" width="9.28515625" customWidth="1"/>
    <col min="4570" max="4570" width="6.7109375" customWidth="1"/>
    <col min="4571" max="4571" width="59.7109375" customWidth="1"/>
    <col min="4572" max="4573" width="11.5703125" customWidth="1"/>
    <col min="4574" max="4574" width="12.5703125" customWidth="1"/>
    <col min="4823" max="4823" width="6.85546875" customWidth="1"/>
    <col min="4824" max="4824" width="7.28515625" customWidth="1"/>
    <col min="4825" max="4825" width="9.28515625" customWidth="1"/>
    <col min="4826" max="4826" width="6.7109375" customWidth="1"/>
    <col min="4827" max="4827" width="59.7109375" customWidth="1"/>
    <col min="4828" max="4829" width="11.5703125" customWidth="1"/>
    <col min="4830" max="4830" width="12.5703125" customWidth="1"/>
    <col min="5079" max="5079" width="6.85546875" customWidth="1"/>
    <col min="5080" max="5080" width="7.28515625" customWidth="1"/>
    <col min="5081" max="5081" width="9.28515625" customWidth="1"/>
    <col min="5082" max="5082" width="6.7109375" customWidth="1"/>
    <col min="5083" max="5083" width="59.7109375" customWidth="1"/>
    <col min="5084" max="5085" width="11.5703125" customWidth="1"/>
    <col min="5086" max="5086" width="12.5703125" customWidth="1"/>
    <col min="5335" max="5335" width="6.85546875" customWidth="1"/>
    <col min="5336" max="5336" width="7.28515625" customWidth="1"/>
    <col min="5337" max="5337" width="9.28515625" customWidth="1"/>
    <col min="5338" max="5338" width="6.7109375" customWidth="1"/>
    <col min="5339" max="5339" width="59.7109375" customWidth="1"/>
    <col min="5340" max="5341" width="11.5703125" customWidth="1"/>
    <col min="5342" max="5342" width="12.5703125" customWidth="1"/>
    <col min="5591" max="5591" width="6.85546875" customWidth="1"/>
    <col min="5592" max="5592" width="7.28515625" customWidth="1"/>
    <col min="5593" max="5593" width="9.28515625" customWidth="1"/>
    <col min="5594" max="5594" width="6.7109375" customWidth="1"/>
    <col min="5595" max="5595" width="59.7109375" customWidth="1"/>
    <col min="5596" max="5597" width="11.5703125" customWidth="1"/>
    <col min="5598" max="5598" width="12.5703125" customWidth="1"/>
    <col min="5847" max="5847" width="6.85546875" customWidth="1"/>
    <col min="5848" max="5848" width="7.28515625" customWidth="1"/>
    <col min="5849" max="5849" width="9.28515625" customWidth="1"/>
    <col min="5850" max="5850" width="6.7109375" customWidth="1"/>
    <col min="5851" max="5851" width="59.7109375" customWidth="1"/>
    <col min="5852" max="5853" width="11.5703125" customWidth="1"/>
    <col min="5854" max="5854" width="12.5703125" customWidth="1"/>
    <col min="6103" max="6103" width="6.85546875" customWidth="1"/>
    <col min="6104" max="6104" width="7.28515625" customWidth="1"/>
    <col min="6105" max="6105" width="9.28515625" customWidth="1"/>
    <col min="6106" max="6106" width="6.7109375" customWidth="1"/>
    <col min="6107" max="6107" width="59.7109375" customWidth="1"/>
    <col min="6108" max="6109" width="11.5703125" customWidth="1"/>
    <col min="6110" max="6110" width="12.5703125" customWidth="1"/>
    <col min="6359" max="6359" width="6.85546875" customWidth="1"/>
    <col min="6360" max="6360" width="7.28515625" customWidth="1"/>
    <col min="6361" max="6361" width="9.28515625" customWidth="1"/>
    <col min="6362" max="6362" width="6.7109375" customWidth="1"/>
    <col min="6363" max="6363" width="59.7109375" customWidth="1"/>
    <col min="6364" max="6365" width="11.5703125" customWidth="1"/>
    <col min="6366" max="6366" width="12.5703125" customWidth="1"/>
    <col min="6615" max="6615" width="6.85546875" customWidth="1"/>
    <col min="6616" max="6616" width="7.28515625" customWidth="1"/>
    <col min="6617" max="6617" width="9.28515625" customWidth="1"/>
    <col min="6618" max="6618" width="6.7109375" customWidth="1"/>
    <col min="6619" max="6619" width="59.7109375" customWidth="1"/>
    <col min="6620" max="6621" width="11.5703125" customWidth="1"/>
    <col min="6622" max="6622" width="12.5703125" customWidth="1"/>
    <col min="6871" max="6871" width="6.85546875" customWidth="1"/>
    <col min="6872" max="6872" width="7.28515625" customWidth="1"/>
    <col min="6873" max="6873" width="9.28515625" customWidth="1"/>
    <col min="6874" max="6874" width="6.7109375" customWidth="1"/>
    <col min="6875" max="6875" width="59.7109375" customWidth="1"/>
    <col min="6876" max="6877" width="11.5703125" customWidth="1"/>
    <col min="6878" max="6878" width="12.5703125" customWidth="1"/>
    <col min="7127" max="7127" width="6.85546875" customWidth="1"/>
    <col min="7128" max="7128" width="7.28515625" customWidth="1"/>
    <col min="7129" max="7129" width="9.28515625" customWidth="1"/>
    <col min="7130" max="7130" width="6.7109375" customWidth="1"/>
    <col min="7131" max="7131" width="59.7109375" customWidth="1"/>
    <col min="7132" max="7133" width="11.5703125" customWidth="1"/>
    <col min="7134" max="7134" width="12.5703125" customWidth="1"/>
    <col min="7383" max="7383" width="6.85546875" customWidth="1"/>
    <col min="7384" max="7384" width="7.28515625" customWidth="1"/>
    <col min="7385" max="7385" width="9.28515625" customWidth="1"/>
    <col min="7386" max="7386" width="6.7109375" customWidth="1"/>
    <col min="7387" max="7387" width="59.7109375" customWidth="1"/>
    <col min="7388" max="7389" width="11.5703125" customWidth="1"/>
    <col min="7390" max="7390" width="12.5703125" customWidth="1"/>
    <col min="7639" max="7639" width="6.85546875" customWidth="1"/>
    <col min="7640" max="7640" width="7.28515625" customWidth="1"/>
    <col min="7641" max="7641" width="9.28515625" customWidth="1"/>
    <col min="7642" max="7642" width="6.7109375" customWidth="1"/>
    <col min="7643" max="7643" width="59.7109375" customWidth="1"/>
    <col min="7644" max="7645" width="11.5703125" customWidth="1"/>
    <col min="7646" max="7646" width="12.5703125" customWidth="1"/>
    <col min="7895" max="7895" width="6.85546875" customWidth="1"/>
    <col min="7896" max="7896" width="7.28515625" customWidth="1"/>
    <col min="7897" max="7897" width="9.28515625" customWidth="1"/>
    <col min="7898" max="7898" width="6.7109375" customWidth="1"/>
    <col min="7899" max="7899" width="59.7109375" customWidth="1"/>
    <col min="7900" max="7901" width="11.5703125" customWidth="1"/>
    <col min="7902" max="7902" width="12.5703125" customWidth="1"/>
    <col min="8151" max="8151" width="6.85546875" customWidth="1"/>
    <col min="8152" max="8152" width="7.28515625" customWidth="1"/>
    <col min="8153" max="8153" width="9.28515625" customWidth="1"/>
    <col min="8154" max="8154" width="6.7109375" customWidth="1"/>
    <col min="8155" max="8155" width="59.7109375" customWidth="1"/>
    <col min="8156" max="8157" width="11.5703125" customWidth="1"/>
    <col min="8158" max="8158" width="12.5703125" customWidth="1"/>
    <col min="8407" max="8407" width="6.85546875" customWidth="1"/>
    <col min="8408" max="8408" width="7.28515625" customWidth="1"/>
    <col min="8409" max="8409" width="9.28515625" customWidth="1"/>
    <col min="8410" max="8410" width="6.7109375" customWidth="1"/>
    <col min="8411" max="8411" width="59.7109375" customWidth="1"/>
    <col min="8412" max="8413" width="11.5703125" customWidth="1"/>
    <col min="8414" max="8414" width="12.5703125" customWidth="1"/>
    <col min="8663" max="8663" width="6.85546875" customWidth="1"/>
    <col min="8664" max="8664" width="7.28515625" customWidth="1"/>
    <col min="8665" max="8665" width="9.28515625" customWidth="1"/>
    <col min="8666" max="8666" width="6.7109375" customWidth="1"/>
    <col min="8667" max="8667" width="59.7109375" customWidth="1"/>
    <col min="8668" max="8669" width="11.5703125" customWidth="1"/>
    <col min="8670" max="8670" width="12.5703125" customWidth="1"/>
    <col min="8919" max="8919" width="6.85546875" customWidth="1"/>
    <col min="8920" max="8920" width="7.28515625" customWidth="1"/>
    <col min="8921" max="8921" width="9.28515625" customWidth="1"/>
    <col min="8922" max="8922" width="6.7109375" customWidth="1"/>
    <col min="8923" max="8923" width="59.7109375" customWidth="1"/>
    <col min="8924" max="8925" width="11.5703125" customWidth="1"/>
    <col min="8926" max="8926" width="12.5703125" customWidth="1"/>
    <col min="9175" max="9175" width="6.85546875" customWidth="1"/>
    <col min="9176" max="9176" width="7.28515625" customWidth="1"/>
    <col min="9177" max="9177" width="9.28515625" customWidth="1"/>
    <col min="9178" max="9178" width="6.7109375" customWidth="1"/>
    <col min="9179" max="9179" width="59.7109375" customWidth="1"/>
    <col min="9180" max="9181" width="11.5703125" customWidth="1"/>
    <col min="9182" max="9182" width="12.5703125" customWidth="1"/>
    <col min="9431" max="9431" width="6.85546875" customWidth="1"/>
    <col min="9432" max="9432" width="7.28515625" customWidth="1"/>
    <col min="9433" max="9433" width="9.28515625" customWidth="1"/>
    <col min="9434" max="9434" width="6.7109375" customWidth="1"/>
    <col min="9435" max="9435" width="59.7109375" customWidth="1"/>
    <col min="9436" max="9437" width="11.5703125" customWidth="1"/>
    <col min="9438" max="9438" width="12.5703125" customWidth="1"/>
    <col min="9687" max="9687" width="6.85546875" customWidth="1"/>
    <col min="9688" max="9688" width="7.28515625" customWidth="1"/>
    <col min="9689" max="9689" width="9.28515625" customWidth="1"/>
    <col min="9690" max="9690" width="6.7109375" customWidth="1"/>
    <col min="9691" max="9691" width="59.7109375" customWidth="1"/>
    <col min="9692" max="9693" width="11.5703125" customWidth="1"/>
    <col min="9694" max="9694" width="12.5703125" customWidth="1"/>
    <col min="9943" max="9943" width="6.85546875" customWidth="1"/>
    <col min="9944" max="9944" width="7.28515625" customWidth="1"/>
    <col min="9945" max="9945" width="9.28515625" customWidth="1"/>
    <col min="9946" max="9946" width="6.7109375" customWidth="1"/>
    <col min="9947" max="9947" width="59.7109375" customWidth="1"/>
    <col min="9948" max="9949" width="11.5703125" customWidth="1"/>
    <col min="9950" max="9950" width="12.5703125" customWidth="1"/>
    <col min="10199" max="10199" width="6.85546875" customWidth="1"/>
    <col min="10200" max="10200" width="7.28515625" customWidth="1"/>
    <col min="10201" max="10201" width="9.28515625" customWidth="1"/>
    <col min="10202" max="10202" width="6.7109375" customWidth="1"/>
    <col min="10203" max="10203" width="59.7109375" customWidth="1"/>
    <col min="10204" max="10205" width="11.5703125" customWidth="1"/>
    <col min="10206" max="10206" width="12.5703125" customWidth="1"/>
    <col min="10455" max="10455" width="6.85546875" customWidth="1"/>
    <col min="10456" max="10456" width="7.28515625" customWidth="1"/>
    <col min="10457" max="10457" width="9.28515625" customWidth="1"/>
    <col min="10458" max="10458" width="6.7109375" customWidth="1"/>
    <col min="10459" max="10459" width="59.7109375" customWidth="1"/>
    <col min="10460" max="10461" width="11.5703125" customWidth="1"/>
    <col min="10462" max="10462" width="12.5703125" customWidth="1"/>
    <col min="10711" max="10711" width="6.85546875" customWidth="1"/>
    <col min="10712" max="10712" width="7.28515625" customWidth="1"/>
    <col min="10713" max="10713" width="9.28515625" customWidth="1"/>
    <col min="10714" max="10714" width="6.7109375" customWidth="1"/>
    <col min="10715" max="10715" width="59.7109375" customWidth="1"/>
    <col min="10716" max="10717" width="11.5703125" customWidth="1"/>
    <col min="10718" max="10718" width="12.5703125" customWidth="1"/>
    <col min="10967" max="10967" width="6.85546875" customWidth="1"/>
    <col min="10968" max="10968" width="7.28515625" customWidth="1"/>
    <col min="10969" max="10969" width="9.28515625" customWidth="1"/>
    <col min="10970" max="10970" width="6.7109375" customWidth="1"/>
    <col min="10971" max="10971" width="59.7109375" customWidth="1"/>
    <col min="10972" max="10973" width="11.5703125" customWidth="1"/>
    <col min="10974" max="10974" width="12.5703125" customWidth="1"/>
    <col min="11223" max="11223" width="6.85546875" customWidth="1"/>
    <col min="11224" max="11224" width="7.28515625" customWidth="1"/>
    <col min="11225" max="11225" width="9.28515625" customWidth="1"/>
    <col min="11226" max="11226" width="6.7109375" customWidth="1"/>
    <col min="11227" max="11227" width="59.7109375" customWidth="1"/>
    <col min="11228" max="11229" width="11.5703125" customWidth="1"/>
    <col min="11230" max="11230" width="12.5703125" customWidth="1"/>
    <col min="11479" max="11479" width="6.85546875" customWidth="1"/>
    <col min="11480" max="11480" width="7.28515625" customWidth="1"/>
    <col min="11481" max="11481" width="9.28515625" customWidth="1"/>
    <col min="11482" max="11482" width="6.7109375" customWidth="1"/>
    <col min="11483" max="11483" width="59.7109375" customWidth="1"/>
    <col min="11484" max="11485" width="11.5703125" customWidth="1"/>
    <col min="11486" max="11486" width="12.5703125" customWidth="1"/>
    <col min="11735" max="11735" width="6.85546875" customWidth="1"/>
    <col min="11736" max="11736" width="7.28515625" customWidth="1"/>
    <col min="11737" max="11737" width="9.28515625" customWidth="1"/>
    <col min="11738" max="11738" width="6.7109375" customWidth="1"/>
    <col min="11739" max="11739" width="59.7109375" customWidth="1"/>
    <col min="11740" max="11741" width="11.5703125" customWidth="1"/>
    <col min="11742" max="11742" width="12.5703125" customWidth="1"/>
    <col min="11991" max="11991" width="6.85546875" customWidth="1"/>
    <col min="11992" max="11992" width="7.28515625" customWidth="1"/>
    <col min="11993" max="11993" width="9.28515625" customWidth="1"/>
    <col min="11994" max="11994" width="6.7109375" customWidth="1"/>
    <col min="11995" max="11995" width="59.7109375" customWidth="1"/>
    <col min="11996" max="11997" width="11.5703125" customWidth="1"/>
    <col min="11998" max="11998" width="12.5703125" customWidth="1"/>
    <col min="12247" max="12247" width="6.85546875" customWidth="1"/>
    <col min="12248" max="12248" width="7.28515625" customWidth="1"/>
    <col min="12249" max="12249" width="9.28515625" customWidth="1"/>
    <col min="12250" max="12250" width="6.7109375" customWidth="1"/>
    <col min="12251" max="12251" width="59.7109375" customWidth="1"/>
    <col min="12252" max="12253" width="11.5703125" customWidth="1"/>
    <col min="12254" max="12254" width="12.5703125" customWidth="1"/>
    <col min="12503" max="12503" width="6.85546875" customWidth="1"/>
    <col min="12504" max="12504" width="7.28515625" customWidth="1"/>
    <col min="12505" max="12505" width="9.28515625" customWidth="1"/>
    <col min="12506" max="12506" width="6.7109375" customWidth="1"/>
    <col min="12507" max="12507" width="59.7109375" customWidth="1"/>
    <col min="12508" max="12509" width="11.5703125" customWidth="1"/>
    <col min="12510" max="12510" width="12.5703125" customWidth="1"/>
    <col min="12759" max="12759" width="6.85546875" customWidth="1"/>
    <col min="12760" max="12760" width="7.28515625" customWidth="1"/>
    <col min="12761" max="12761" width="9.28515625" customWidth="1"/>
    <col min="12762" max="12762" width="6.7109375" customWidth="1"/>
    <col min="12763" max="12763" width="59.7109375" customWidth="1"/>
    <col min="12764" max="12765" width="11.5703125" customWidth="1"/>
    <col min="12766" max="12766" width="12.5703125" customWidth="1"/>
    <col min="13015" max="13015" width="6.85546875" customWidth="1"/>
    <col min="13016" max="13016" width="7.28515625" customWidth="1"/>
    <col min="13017" max="13017" width="9.28515625" customWidth="1"/>
    <col min="13018" max="13018" width="6.7109375" customWidth="1"/>
    <col min="13019" max="13019" width="59.7109375" customWidth="1"/>
    <col min="13020" max="13021" width="11.5703125" customWidth="1"/>
    <col min="13022" max="13022" width="12.5703125" customWidth="1"/>
    <col min="13271" max="13271" width="6.85546875" customWidth="1"/>
    <col min="13272" max="13272" width="7.28515625" customWidth="1"/>
    <col min="13273" max="13273" width="9.28515625" customWidth="1"/>
    <col min="13274" max="13274" width="6.7109375" customWidth="1"/>
    <col min="13275" max="13275" width="59.7109375" customWidth="1"/>
    <col min="13276" max="13277" width="11.5703125" customWidth="1"/>
    <col min="13278" max="13278" width="12.5703125" customWidth="1"/>
    <col min="13527" max="13527" width="6.85546875" customWidth="1"/>
    <col min="13528" max="13528" width="7.28515625" customWidth="1"/>
    <col min="13529" max="13529" width="9.28515625" customWidth="1"/>
    <col min="13530" max="13530" width="6.7109375" customWidth="1"/>
    <col min="13531" max="13531" width="59.7109375" customWidth="1"/>
    <col min="13532" max="13533" width="11.5703125" customWidth="1"/>
    <col min="13534" max="13534" width="12.5703125" customWidth="1"/>
    <col min="13783" max="13783" width="6.85546875" customWidth="1"/>
    <col min="13784" max="13784" width="7.28515625" customWidth="1"/>
    <col min="13785" max="13785" width="9.28515625" customWidth="1"/>
    <col min="13786" max="13786" width="6.7109375" customWidth="1"/>
    <col min="13787" max="13787" width="59.7109375" customWidth="1"/>
    <col min="13788" max="13789" width="11.5703125" customWidth="1"/>
    <col min="13790" max="13790" width="12.5703125" customWidth="1"/>
    <col min="14039" max="14039" width="6.85546875" customWidth="1"/>
    <col min="14040" max="14040" width="7.28515625" customWidth="1"/>
    <col min="14041" max="14041" width="9.28515625" customWidth="1"/>
    <col min="14042" max="14042" width="6.7109375" customWidth="1"/>
    <col min="14043" max="14043" width="59.7109375" customWidth="1"/>
    <col min="14044" max="14045" width="11.5703125" customWidth="1"/>
    <col min="14046" max="14046" width="12.5703125" customWidth="1"/>
    <col min="14295" max="14295" width="6.85546875" customWidth="1"/>
    <col min="14296" max="14296" width="7.28515625" customWidth="1"/>
    <col min="14297" max="14297" width="9.28515625" customWidth="1"/>
    <col min="14298" max="14298" width="6.7109375" customWidth="1"/>
    <col min="14299" max="14299" width="59.7109375" customWidth="1"/>
    <col min="14300" max="14301" width="11.5703125" customWidth="1"/>
    <col min="14302" max="14302" width="12.5703125" customWidth="1"/>
    <col min="14551" max="14551" width="6.85546875" customWidth="1"/>
    <col min="14552" max="14552" width="7.28515625" customWidth="1"/>
    <col min="14553" max="14553" width="9.28515625" customWidth="1"/>
    <col min="14554" max="14554" width="6.7109375" customWidth="1"/>
    <col min="14555" max="14555" width="59.7109375" customWidth="1"/>
    <col min="14556" max="14557" width="11.5703125" customWidth="1"/>
    <col min="14558" max="14558" width="12.5703125" customWidth="1"/>
    <col min="14807" max="14807" width="6.85546875" customWidth="1"/>
    <col min="14808" max="14808" width="7.28515625" customWidth="1"/>
    <col min="14809" max="14809" width="9.28515625" customWidth="1"/>
    <col min="14810" max="14810" width="6.7109375" customWidth="1"/>
    <col min="14811" max="14811" width="59.7109375" customWidth="1"/>
    <col min="14812" max="14813" width="11.5703125" customWidth="1"/>
    <col min="14814" max="14814" width="12.5703125" customWidth="1"/>
    <col min="15063" max="15063" width="6.85546875" customWidth="1"/>
    <col min="15064" max="15064" width="7.28515625" customWidth="1"/>
    <col min="15065" max="15065" width="9.28515625" customWidth="1"/>
    <col min="15066" max="15066" width="6.7109375" customWidth="1"/>
    <col min="15067" max="15067" width="59.7109375" customWidth="1"/>
    <col min="15068" max="15069" width="11.5703125" customWidth="1"/>
    <col min="15070" max="15070" width="12.5703125" customWidth="1"/>
    <col min="15319" max="15319" width="6.85546875" customWidth="1"/>
    <col min="15320" max="15320" width="7.28515625" customWidth="1"/>
    <col min="15321" max="15321" width="9.28515625" customWidth="1"/>
    <col min="15322" max="15322" width="6.7109375" customWidth="1"/>
    <col min="15323" max="15323" width="59.7109375" customWidth="1"/>
    <col min="15324" max="15325" width="11.5703125" customWidth="1"/>
    <col min="15326" max="15326" width="12.5703125" customWidth="1"/>
    <col min="15575" max="15575" width="6.85546875" customWidth="1"/>
    <col min="15576" max="15576" width="7.28515625" customWidth="1"/>
    <col min="15577" max="15577" width="9.28515625" customWidth="1"/>
    <col min="15578" max="15578" width="6.7109375" customWidth="1"/>
    <col min="15579" max="15579" width="59.7109375" customWidth="1"/>
    <col min="15580" max="15581" width="11.5703125" customWidth="1"/>
    <col min="15582" max="15582" width="12.5703125" customWidth="1"/>
    <col min="15831" max="15831" width="6.85546875" customWidth="1"/>
    <col min="15832" max="15832" width="7.28515625" customWidth="1"/>
    <col min="15833" max="15833" width="9.28515625" customWidth="1"/>
    <col min="15834" max="15834" width="6.7109375" customWidth="1"/>
    <col min="15835" max="15835" width="59.7109375" customWidth="1"/>
    <col min="15836" max="15837" width="11.5703125" customWidth="1"/>
    <col min="15838" max="15838" width="12.5703125" customWidth="1"/>
    <col min="16087" max="16087" width="6.85546875" customWidth="1"/>
    <col min="16088" max="16088" width="7.28515625" customWidth="1"/>
    <col min="16089" max="16089" width="9.28515625" customWidth="1"/>
    <col min="16090" max="16090" width="6.7109375" customWidth="1"/>
    <col min="16091" max="16091" width="59.7109375" customWidth="1"/>
    <col min="16092" max="16093" width="11.5703125" customWidth="1"/>
    <col min="16094" max="16094" width="12.5703125" customWidth="1"/>
  </cols>
  <sheetData>
    <row r="1" spans="1:7" s="84" customFormat="1">
      <c r="A1" s="89"/>
      <c r="B1" s="89"/>
      <c r="C1" s="89"/>
      <c r="D1" s="90"/>
      <c r="E1" s="91" t="s">
        <v>527</v>
      </c>
    </row>
    <row r="2" spans="1:7" s="84" customFormat="1">
      <c r="A2" s="89"/>
      <c r="B2" s="89"/>
      <c r="C2" s="89"/>
      <c r="D2" s="90"/>
      <c r="E2" s="91" t="s">
        <v>528</v>
      </c>
    </row>
    <row r="3" spans="1:7">
      <c r="A3" s="92"/>
      <c r="B3" s="92"/>
      <c r="C3" s="92"/>
      <c r="D3" s="93"/>
      <c r="E3" s="94"/>
      <c r="F3"/>
      <c r="G3"/>
    </row>
    <row r="4" spans="1:7" s="72" customFormat="1" ht="15.75">
      <c r="A4" s="95" t="s">
        <v>566</v>
      </c>
      <c r="B4" s="95"/>
      <c r="C4" s="95"/>
      <c r="D4" s="96"/>
      <c r="E4" s="95"/>
    </row>
    <row r="5" spans="1:7" s="84" customFormat="1">
      <c r="D5" s="86"/>
      <c r="F5" s="87"/>
    </row>
    <row r="6" spans="1:7" s="72" customFormat="1" ht="15.75" hidden="1">
      <c r="D6" s="77"/>
      <c r="F6" s="78"/>
      <c r="G6" s="78"/>
    </row>
    <row r="7" spans="1:7" s="16" customFormat="1" ht="62.25" customHeight="1">
      <c r="A7" s="49" t="s">
        <v>320</v>
      </c>
      <c r="B7" s="55" t="s">
        <v>181</v>
      </c>
      <c r="C7" s="56" t="s">
        <v>322</v>
      </c>
      <c r="D7" s="54" t="s">
        <v>321</v>
      </c>
      <c r="E7" s="50" t="s">
        <v>319</v>
      </c>
      <c r="F7" s="80" t="s">
        <v>572</v>
      </c>
      <c r="G7" s="80" t="s">
        <v>479</v>
      </c>
    </row>
    <row r="8" spans="1:7" s="16" customFormat="1" ht="12.7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11">
        <v>6</v>
      </c>
      <c r="G8" s="11">
        <v>7</v>
      </c>
    </row>
    <row r="9" spans="1:7" s="16" customFormat="1" ht="24">
      <c r="A9" s="10" t="s">
        <v>382</v>
      </c>
      <c r="B9" s="13"/>
      <c r="C9" s="13"/>
      <c r="D9" s="14"/>
      <c r="E9" s="52" t="s">
        <v>418</v>
      </c>
      <c r="F9" s="61"/>
      <c r="G9" s="61"/>
    </row>
    <row r="10" spans="1:7" s="20" customFormat="1" ht="13.5">
      <c r="A10" s="17"/>
      <c r="B10" s="17"/>
      <c r="C10" s="17">
        <v>610000</v>
      </c>
      <c r="D10" s="18">
        <v>1</v>
      </c>
      <c r="E10" s="17" t="s">
        <v>182</v>
      </c>
      <c r="F10" s="62">
        <f t="shared" ref="F10:G10" si="0">SUM(F11)</f>
        <v>111500</v>
      </c>
      <c r="G10" s="62">
        <f t="shared" si="0"/>
        <v>83625</v>
      </c>
    </row>
    <row r="11" spans="1:7" s="24" customFormat="1" ht="12.75">
      <c r="A11" s="21"/>
      <c r="B11" s="43"/>
      <c r="C11" s="21">
        <v>613000</v>
      </c>
      <c r="D11" s="22" t="s">
        <v>10</v>
      </c>
      <c r="E11" s="21" t="s">
        <v>183</v>
      </c>
      <c r="F11" s="63">
        <f t="shared" ref="F11" si="1">SUM(F12:F15)</f>
        <v>111500</v>
      </c>
      <c r="G11" s="63">
        <f>SUM(G12:G15)</f>
        <v>83625</v>
      </c>
    </row>
    <row r="12" spans="1:7" s="16" customFormat="1" ht="12.75">
      <c r="A12" s="25"/>
      <c r="B12" s="41" t="s">
        <v>190</v>
      </c>
      <c r="C12" s="25">
        <v>613100</v>
      </c>
      <c r="D12" s="26" t="s">
        <v>12</v>
      </c>
      <c r="E12" s="25" t="s">
        <v>185</v>
      </c>
      <c r="F12" s="65">
        <v>1000</v>
      </c>
      <c r="G12" s="65">
        <f t="shared" ref="G12:G15" si="2">(F12/12)*9</f>
        <v>750</v>
      </c>
    </row>
    <row r="13" spans="1:7" s="16" customFormat="1" ht="12.75">
      <c r="A13" s="25"/>
      <c r="B13" s="44" t="s">
        <v>190</v>
      </c>
      <c r="C13" s="25">
        <v>613900</v>
      </c>
      <c r="D13" s="26" t="s">
        <v>20</v>
      </c>
      <c r="E13" s="25" t="s">
        <v>186</v>
      </c>
      <c r="F13" s="65">
        <v>15000</v>
      </c>
      <c r="G13" s="65">
        <f t="shared" si="2"/>
        <v>11250</v>
      </c>
    </row>
    <row r="14" spans="1:7" s="16" customFormat="1" ht="12.75">
      <c r="A14" s="25"/>
      <c r="B14" s="44" t="s">
        <v>190</v>
      </c>
      <c r="C14" s="25">
        <v>613900</v>
      </c>
      <c r="D14" s="26" t="s">
        <v>23</v>
      </c>
      <c r="E14" s="25" t="s">
        <v>441</v>
      </c>
      <c r="F14" s="65">
        <v>500</v>
      </c>
      <c r="G14" s="65">
        <f t="shared" si="2"/>
        <v>375</v>
      </c>
    </row>
    <row r="15" spans="1:7" s="16" customFormat="1" ht="12.75">
      <c r="A15" s="25"/>
      <c r="B15" s="44" t="s">
        <v>190</v>
      </c>
      <c r="C15" s="25">
        <v>613900</v>
      </c>
      <c r="D15" s="26" t="s">
        <v>191</v>
      </c>
      <c r="E15" s="25" t="s">
        <v>318</v>
      </c>
      <c r="F15" s="88">
        <v>95000</v>
      </c>
      <c r="G15" s="65">
        <f t="shared" si="2"/>
        <v>71250</v>
      </c>
    </row>
    <row r="16" spans="1:7" s="24" customFormat="1" ht="12.75">
      <c r="A16" s="21"/>
      <c r="B16" s="43"/>
      <c r="C16" s="21">
        <v>821000</v>
      </c>
      <c r="D16" s="22">
        <v>2</v>
      </c>
      <c r="E16" s="51" t="s">
        <v>213</v>
      </c>
      <c r="F16" s="63">
        <f>SUM(F17:F18)</f>
        <v>70000</v>
      </c>
      <c r="G16" s="63">
        <f>SUM(G17:G18)</f>
        <v>52500</v>
      </c>
    </row>
    <row r="17" spans="1:7" s="16" customFormat="1" ht="12.75" hidden="1">
      <c r="A17" s="25"/>
      <c r="B17" s="44"/>
      <c r="C17" s="25"/>
      <c r="D17" s="26"/>
      <c r="E17" s="25"/>
      <c r="F17" s="65"/>
      <c r="G17" s="65"/>
    </row>
    <row r="18" spans="1:7" s="16" customFormat="1" ht="12.75">
      <c r="A18" s="25"/>
      <c r="B18" s="44" t="s">
        <v>188</v>
      </c>
      <c r="C18" s="25">
        <v>821500</v>
      </c>
      <c r="D18" s="26" t="s">
        <v>54</v>
      </c>
      <c r="E18" s="25" t="s">
        <v>332</v>
      </c>
      <c r="F18" s="65">
        <v>70000</v>
      </c>
      <c r="G18" s="65">
        <f t="shared" ref="G18" si="3">(F18/12)*9</f>
        <v>52500</v>
      </c>
    </row>
    <row r="19" spans="1:7" s="16" customFormat="1" ht="12.75">
      <c r="A19" s="25"/>
      <c r="B19" s="25"/>
      <c r="C19" s="25"/>
      <c r="D19" s="26"/>
      <c r="E19" s="51" t="s">
        <v>393</v>
      </c>
      <c r="F19" s="63">
        <f t="shared" ref="F19" si="4">SUM(F10+F16)</f>
        <v>181500</v>
      </c>
      <c r="G19" s="63">
        <f>SUM(G10+G16)</f>
        <v>136125</v>
      </c>
    </row>
    <row r="20" spans="1:7" s="16" customFormat="1" ht="12.75">
      <c r="A20" s="10" t="s">
        <v>383</v>
      </c>
      <c r="B20" s="13"/>
      <c r="C20" s="13"/>
      <c r="D20" s="14"/>
      <c r="E20" s="52" t="s">
        <v>419</v>
      </c>
      <c r="F20" s="61"/>
      <c r="G20" s="61"/>
    </row>
    <row r="21" spans="1:7" s="20" customFormat="1" ht="13.5">
      <c r="A21" s="17"/>
      <c r="B21" s="42"/>
      <c r="C21" s="17">
        <v>610000</v>
      </c>
      <c r="D21" s="18">
        <v>1</v>
      </c>
      <c r="E21" s="17" t="s">
        <v>182</v>
      </c>
      <c r="F21" s="62">
        <f>SUM(F22+F29)</f>
        <v>1110000</v>
      </c>
      <c r="G21" s="62">
        <f>SUM(G22+G29)</f>
        <v>832500</v>
      </c>
    </row>
    <row r="22" spans="1:7" s="24" customFormat="1" ht="12.75">
      <c r="A22" s="21"/>
      <c r="B22" s="43"/>
      <c r="C22" s="21">
        <v>613000</v>
      </c>
      <c r="D22" s="22" t="s">
        <v>10</v>
      </c>
      <c r="E22" s="21" t="s">
        <v>183</v>
      </c>
      <c r="F22" s="63">
        <f>SUM(F23:F28)</f>
        <v>115000</v>
      </c>
      <c r="G22" s="63">
        <f>SUM(G23:G28)</f>
        <v>86250</v>
      </c>
    </row>
    <row r="23" spans="1:7" s="16" customFormat="1" ht="12.75">
      <c r="A23" s="25"/>
      <c r="B23" s="44" t="s">
        <v>188</v>
      </c>
      <c r="C23" s="25">
        <v>613100</v>
      </c>
      <c r="D23" s="26" t="s">
        <v>12</v>
      </c>
      <c r="E23" s="25" t="s">
        <v>185</v>
      </c>
      <c r="F23" s="65">
        <v>1000</v>
      </c>
      <c r="G23" s="65">
        <f t="shared" ref="G23:G28" si="5">(F23/12)*9</f>
        <v>750</v>
      </c>
    </row>
    <row r="24" spans="1:7" s="16" customFormat="1" ht="12.75">
      <c r="A24" s="25"/>
      <c r="B24" s="44" t="s">
        <v>190</v>
      </c>
      <c r="C24" s="25">
        <v>613700</v>
      </c>
      <c r="D24" s="26" t="s">
        <v>20</v>
      </c>
      <c r="E24" s="25" t="s">
        <v>406</v>
      </c>
      <c r="F24" s="65">
        <v>10000</v>
      </c>
      <c r="G24" s="65">
        <f t="shared" si="5"/>
        <v>7500</v>
      </c>
    </row>
    <row r="25" spans="1:7" s="16" customFormat="1" ht="12.75">
      <c r="A25" s="25"/>
      <c r="B25" s="44" t="s">
        <v>188</v>
      </c>
      <c r="C25" s="25">
        <v>613800</v>
      </c>
      <c r="D25" s="26" t="s">
        <v>23</v>
      </c>
      <c r="E25" s="25" t="s">
        <v>189</v>
      </c>
      <c r="F25" s="65">
        <v>10000</v>
      </c>
      <c r="G25" s="65">
        <f t="shared" si="5"/>
        <v>7500</v>
      </c>
    </row>
    <row r="26" spans="1:7" s="16" customFormat="1" ht="12.75">
      <c r="A26" s="25"/>
      <c r="B26" s="44" t="s">
        <v>205</v>
      </c>
      <c r="C26" s="25">
        <v>613900</v>
      </c>
      <c r="D26" s="26" t="s">
        <v>191</v>
      </c>
      <c r="E26" s="25" t="s">
        <v>219</v>
      </c>
      <c r="F26" s="65">
        <v>70000</v>
      </c>
      <c r="G26" s="65">
        <f t="shared" si="5"/>
        <v>52500</v>
      </c>
    </row>
    <row r="27" spans="1:7" s="16" customFormat="1" ht="12.75">
      <c r="A27" s="25"/>
      <c r="B27" s="44" t="s">
        <v>188</v>
      </c>
      <c r="C27" s="25">
        <v>613900</v>
      </c>
      <c r="D27" s="26" t="s">
        <v>192</v>
      </c>
      <c r="E27" s="25" t="s">
        <v>441</v>
      </c>
      <c r="F27" s="65">
        <v>500</v>
      </c>
      <c r="G27" s="65">
        <f t="shared" si="5"/>
        <v>375</v>
      </c>
    </row>
    <row r="28" spans="1:7" s="16" customFormat="1" ht="12.75">
      <c r="A28" s="25"/>
      <c r="B28" s="44" t="s">
        <v>188</v>
      </c>
      <c r="C28" s="25">
        <v>613900</v>
      </c>
      <c r="D28" s="26" t="s">
        <v>193</v>
      </c>
      <c r="E28" s="25" t="s">
        <v>186</v>
      </c>
      <c r="F28" s="65">
        <v>23500</v>
      </c>
      <c r="G28" s="65">
        <f t="shared" si="5"/>
        <v>17625</v>
      </c>
    </row>
    <row r="29" spans="1:7" s="24" customFormat="1" ht="13.5" customHeight="1">
      <c r="A29" s="21"/>
      <c r="B29" s="43"/>
      <c r="C29" s="21">
        <v>614000</v>
      </c>
      <c r="D29" s="22" t="s">
        <v>29</v>
      </c>
      <c r="E29" s="21" t="s">
        <v>196</v>
      </c>
      <c r="F29" s="63">
        <f>SUM(F30:F38)</f>
        <v>995000</v>
      </c>
      <c r="G29" s="63">
        <f>SUM(G30:G38)</f>
        <v>746250</v>
      </c>
    </row>
    <row r="30" spans="1:7" s="16" customFormat="1" ht="12.75">
      <c r="A30" s="25"/>
      <c r="B30" s="44" t="s">
        <v>197</v>
      </c>
      <c r="C30" s="25">
        <v>614400</v>
      </c>
      <c r="D30" s="26" t="s">
        <v>31</v>
      </c>
      <c r="E30" s="25" t="s">
        <v>199</v>
      </c>
      <c r="F30" s="65">
        <v>10000</v>
      </c>
      <c r="G30" s="65">
        <f t="shared" ref="G30:G38" si="6">(F30/12)*9</f>
        <v>7500</v>
      </c>
    </row>
    <row r="31" spans="1:7" s="16" customFormat="1" ht="12.75">
      <c r="A31" s="25"/>
      <c r="B31" s="44" t="s">
        <v>188</v>
      </c>
      <c r="C31" s="25">
        <v>614400</v>
      </c>
      <c r="D31" s="26" t="s">
        <v>198</v>
      </c>
      <c r="E31" s="25" t="s">
        <v>409</v>
      </c>
      <c r="F31" s="65">
        <v>150000</v>
      </c>
      <c r="G31" s="65">
        <f t="shared" si="6"/>
        <v>112500</v>
      </c>
    </row>
    <row r="32" spans="1:7" s="16" customFormat="1" ht="12.75">
      <c r="A32" s="25"/>
      <c r="B32" s="44" t="s">
        <v>248</v>
      </c>
      <c r="C32" s="25">
        <v>614400</v>
      </c>
      <c r="D32" s="26" t="s">
        <v>201</v>
      </c>
      <c r="E32" s="25" t="s">
        <v>450</v>
      </c>
      <c r="F32" s="65">
        <v>15000</v>
      </c>
      <c r="G32" s="65">
        <f t="shared" si="6"/>
        <v>11250</v>
      </c>
    </row>
    <row r="33" spans="1:7" s="16" customFormat="1" ht="12.75">
      <c r="A33" s="25"/>
      <c r="B33" s="44" t="s">
        <v>200</v>
      </c>
      <c r="C33" s="25">
        <v>614500</v>
      </c>
      <c r="D33" s="26" t="s">
        <v>203</v>
      </c>
      <c r="E33" s="25" t="s">
        <v>202</v>
      </c>
      <c r="F33" s="65">
        <v>500000</v>
      </c>
      <c r="G33" s="65">
        <f t="shared" si="6"/>
        <v>375000</v>
      </c>
    </row>
    <row r="34" spans="1:7" s="16" customFormat="1" ht="12.75">
      <c r="A34" s="25"/>
      <c r="B34" s="44" t="s">
        <v>188</v>
      </c>
      <c r="C34" s="25">
        <v>614500</v>
      </c>
      <c r="D34" s="26" t="s">
        <v>206</v>
      </c>
      <c r="E34" s="25" t="s">
        <v>204</v>
      </c>
      <c r="F34" s="65">
        <v>150000</v>
      </c>
      <c r="G34" s="65">
        <f t="shared" si="6"/>
        <v>112500</v>
      </c>
    </row>
    <row r="35" spans="1:7" s="16" customFormat="1" ht="12.75">
      <c r="A35" s="25"/>
      <c r="B35" s="44" t="s">
        <v>188</v>
      </c>
      <c r="C35" s="25">
        <v>614700</v>
      </c>
      <c r="D35" s="26" t="s">
        <v>209</v>
      </c>
      <c r="E35" s="25" t="s">
        <v>569</v>
      </c>
      <c r="F35" s="65">
        <v>10000</v>
      </c>
      <c r="G35" s="65">
        <f t="shared" si="6"/>
        <v>7500</v>
      </c>
    </row>
    <row r="36" spans="1:7" s="16" customFormat="1" ht="12.75">
      <c r="A36" s="25"/>
      <c r="B36" s="44" t="s">
        <v>205</v>
      </c>
      <c r="C36" s="25">
        <v>614800</v>
      </c>
      <c r="D36" s="26" t="s">
        <v>211</v>
      </c>
      <c r="E36" s="25" t="s">
        <v>207</v>
      </c>
      <c r="F36" s="65">
        <v>50000</v>
      </c>
      <c r="G36" s="65">
        <f t="shared" si="6"/>
        <v>37500</v>
      </c>
    </row>
    <row r="37" spans="1:7" s="16" customFormat="1" ht="12.75">
      <c r="A37" s="25"/>
      <c r="B37" s="44" t="s">
        <v>208</v>
      </c>
      <c r="C37" s="25">
        <v>614800</v>
      </c>
      <c r="D37" s="26" t="s">
        <v>233</v>
      </c>
      <c r="E37" s="25" t="s">
        <v>210</v>
      </c>
      <c r="F37" s="65">
        <v>100000</v>
      </c>
      <c r="G37" s="65">
        <f t="shared" si="6"/>
        <v>75000</v>
      </c>
    </row>
    <row r="38" spans="1:7" s="16" customFormat="1" ht="12.75">
      <c r="A38" s="25"/>
      <c r="B38" s="44" t="s">
        <v>208</v>
      </c>
      <c r="C38" s="25">
        <v>614800</v>
      </c>
      <c r="D38" s="26" t="s">
        <v>234</v>
      </c>
      <c r="E38" s="25" t="s">
        <v>212</v>
      </c>
      <c r="F38" s="65">
        <v>10000</v>
      </c>
      <c r="G38" s="65">
        <f t="shared" si="6"/>
        <v>7500</v>
      </c>
    </row>
    <row r="39" spans="1:7" s="24" customFormat="1" ht="12.75">
      <c r="A39" s="21"/>
      <c r="B39" s="43"/>
      <c r="C39" s="21">
        <v>821000</v>
      </c>
      <c r="D39" s="22">
        <v>2</v>
      </c>
      <c r="E39" s="51" t="s">
        <v>213</v>
      </c>
      <c r="F39" s="63">
        <f t="shared" ref="F39" si="7">SUM(F40)</f>
        <v>40000</v>
      </c>
      <c r="G39" s="63">
        <f>SUM(G40)</f>
        <v>30000</v>
      </c>
    </row>
    <row r="40" spans="1:7" s="16" customFormat="1" ht="12.75">
      <c r="A40" s="25"/>
      <c r="B40" s="44" t="s">
        <v>188</v>
      </c>
      <c r="C40" s="25">
        <v>821300</v>
      </c>
      <c r="D40" s="26" t="s">
        <v>54</v>
      </c>
      <c r="E40" s="25" t="s">
        <v>550</v>
      </c>
      <c r="F40" s="65">
        <v>40000</v>
      </c>
      <c r="G40" s="65">
        <f t="shared" ref="G40" si="8">(F40/12)*9</f>
        <v>30000</v>
      </c>
    </row>
    <row r="41" spans="1:7" s="16" customFormat="1" ht="12.75">
      <c r="A41" s="25"/>
      <c r="B41" s="44"/>
      <c r="C41" s="25"/>
      <c r="D41" s="26"/>
      <c r="E41" s="51" t="s">
        <v>394</v>
      </c>
      <c r="F41" s="63">
        <f>SUM(F21+F40)</f>
        <v>1150000</v>
      </c>
      <c r="G41" s="63">
        <f>SUM(G21)</f>
        <v>832500</v>
      </c>
    </row>
    <row r="42" spans="1:7" s="16" customFormat="1" ht="12.75">
      <c r="A42" s="10" t="s">
        <v>384</v>
      </c>
      <c r="B42" s="13"/>
      <c r="C42" s="13"/>
      <c r="D42" s="14"/>
      <c r="E42" s="52" t="s">
        <v>420</v>
      </c>
      <c r="F42" s="61"/>
      <c r="G42" s="61"/>
    </row>
    <row r="43" spans="1:7" s="20" customFormat="1" ht="13.5">
      <c r="A43" s="17"/>
      <c r="B43" s="42"/>
      <c r="C43" s="17">
        <v>610000</v>
      </c>
      <c r="D43" s="18">
        <v>1</v>
      </c>
      <c r="E43" s="17" t="s">
        <v>182</v>
      </c>
      <c r="F43" s="62">
        <f>SUM(F44+F49)</f>
        <v>3680800</v>
      </c>
      <c r="G43" s="62">
        <f>SUM(G44+G49)</f>
        <v>2760600</v>
      </c>
    </row>
    <row r="44" spans="1:7" s="24" customFormat="1" ht="12.75">
      <c r="A44" s="21"/>
      <c r="B44" s="43"/>
      <c r="C44" s="21">
        <v>613000</v>
      </c>
      <c r="D44" s="22" t="s">
        <v>10</v>
      </c>
      <c r="E44" s="21" t="s">
        <v>183</v>
      </c>
      <c r="F44" s="63">
        <f>SUM(F45:F48)</f>
        <v>161000</v>
      </c>
      <c r="G44" s="63">
        <f>SUM(G45:G48)</f>
        <v>120750</v>
      </c>
    </row>
    <row r="45" spans="1:7" s="16" customFormat="1" ht="12.75">
      <c r="A45" s="25"/>
      <c r="B45" s="44" t="s">
        <v>188</v>
      </c>
      <c r="C45" s="25">
        <v>613100</v>
      </c>
      <c r="D45" s="26" t="s">
        <v>12</v>
      </c>
      <c r="E45" s="25" t="s">
        <v>185</v>
      </c>
      <c r="F45" s="65">
        <v>1000</v>
      </c>
      <c r="G45" s="65">
        <f t="shared" ref="G45:G48" si="9">(F45/12)*9</f>
        <v>750</v>
      </c>
    </row>
    <row r="46" spans="1:7" s="16" customFormat="1" ht="12.75">
      <c r="A46" s="25"/>
      <c r="B46" s="44" t="s">
        <v>225</v>
      </c>
      <c r="C46" s="25">
        <v>613500</v>
      </c>
      <c r="D46" s="26" t="s">
        <v>20</v>
      </c>
      <c r="E46" s="25" t="s">
        <v>226</v>
      </c>
      <c r="F46" s="65">
        <v>155000</v>
      </c>
      <c r="G46" s="65">
        <f t="shared" si="9"/>
        <v>116250</v>
      </c>
    </row>
    <row r="47" spans="1:7" s="16" customFormat="1" ht="12.75">
      <c r="A47" s="25"/>
      <c r="B47" s="44" t="s">
        <v>188</v>
      </c>
      <c r="C47" s="25">
        <v>613900</v>
      </c>
      <c r="D47" s="26" t="s">
        <v>23</v>
      </c>
      <c r="E47" s="25" t="s">
        <v>441</v>
      </c>
      <c r="F47" s="65">
        <v>500</v>
      </c>
      <c r="G47" s="65">
        <f t="shared" si="9"/>
        <v>375</v>
      </c>
    </row>
    <row r="48" spans="1:7" s="16" customFormat="1" ht="12.75">
      <c r="A48" s="25"/>
      <c r="B48" s="44" t="s">
        <v>188</v>
      </c>
      <c r="C48" s="25">
        <v>613900</v>
      </c>
      <c r="D48" s="26" t="s">
        <v>191</v>
      </c>
      <c r="E48" s="25" t="s">
        <v>186</v>
      </c>
      <c r="F48" s="65">
        <v>4500</v>
      </c>
      <c r="G48" s="65">
        <f t="shared" si="9"/>
        <v>3375</v>
      </c>
    </row>
    <row r="49" spans="1:7" s="24" customFormat="1" ht="13.5" customHeight="1">
      <c r="A49" s="21"/>
      <c r="B49" s="43"/>
      <c r="C49" s="21">
        <v>614000</v>
      </c>
      <c r="D49" s="22" t="s">
        <v>29</v>
      </c>
      <c r="E49" s="21" t="s">
        <v>196</v>
      </c>
      <c r="F49" s="63">
        <f>SUM(F50:F93)</f>
        <v>3519800</v>
      </c>
      <c r="G49" s="63">
        <f>SUM(G50:G93)</f>
        <v>2639850</v>
      </c>
    </row>
    <row r="50" spans="1:7" s="16" customFormat="1" ht="12.75">
      <c r="A50" s="25"/>
      <c r="B50" s="44" t="s">
        <v>243</v>
      </c>
      <c r="C50" s="25">
        <v>614100</v>
      </c>
      <c r="D50" s="26" t="s">
        <v>31</v>
      </c>
      <c r="E50" s="25" t="s">
        <v>257</v>
      </c>
      <c r="F50" s="65">
        <v>9000</v>
      </c>
      <c r="G50" s="65">
        <f t="shared" ref="G50:G92" si="10">(F50/12)*9</f>
        <v>6750</v>
      </c>
    </row>
    <row r="51" spans="1:7" s="16" customFormat="1" ht="12.75">
      <c r="A51" s="25"/>
      <c r="B51" s="44">
        <v>1091</v>
      </c>
      <c r="C51" s="25">
        <v>614100</v>
      </c>
      <c r="D51" s="26" t="s">
        <v>198</v>
      </c>
      <c r="E51" s="25" t="s">
        <v>525</v>
      </c>
      <c r="F51" s="65">
        <v>30000</v>
      </c>
      <c r="G51" s="65">
        <f t="shared" si="10"/>
        <v>22500</v>
      </c>
    </row>
    <row r="52" spans="1:7" s="16" customFormat="1" ht="12.75">
      <c r="A52" s="25"/>
      <c r="B52" s="44" t="s">
        <v>228</v>
      </c>
      <c r="C52" s="25">
        <v>614200</v>
      </c>
      <c r="D52" s="26" t="s">
        <v>201</v>
      </c>
      <c r="E52" s="25" t="s">
        <v>317</v>
      </c>
      <c r="F52" s="65">
        <v>152000</v>
      </c>
      <c r="G52" s="65">
        <f t="shared" si="10"/>
        <v>114000</v>
      </c>
    </row>
    <row r="53" spans="1:7" s="16" customFormat="1" ht="12.75">
      <c r="A53" s="25"/>
      <c r="B53" s="44" t="s">
        <v>228</v>
      </c>
      <c r="C53" s="25">
        <v>614200</v>
      </c>
      <c r="D53" s="57" t="s">
        <v>203</v>
      </c>
      <c r="E53" s="25" t="s">
        <v>316</v>
      </c>
      <c r="F53" s="65">
        <v>250000</v>
      </c>
      <c r="G53" s="65">
        <f t="shared" si="10"/>
        <v>187500</v>
      </c>
    </row>
    <row r="54" spans="1:7" s="16" customFormat="1" ht="12.75">
      <c r="A54" s="25"/>
      <c r="B54" s="44" t="s">
        <v>228</v>
      </c>
      <c r="C54" s="25">
        <v>614200</v>
      </c>
      <c r="D54" s="26" t="s">
        <v>206</v>
      </c>
      <c r="E54" s="25" t="s">
        <v>368</v>
      </c>
      <c r="F54" s="65">
        <v>55000</v>
      </c>
      <c r="G54" s="65">
        <f t="shared" si="10"/>
        <v>41250</v>
      </c>
    </row>
    <row r="55" spans="1:7" s="16" customFormat="1" ht="12.75">
      <c r="A55" s="25"/>
      <c r="B55" s="44" t="s">
        <v>229</v>
      </c>
      <c r="C55" s="25">
        <v>614200</v>
      </c>
      <c r="D55" s="26" t="s">
        <v>209</v>
      </c>
      <c r="E55" s="25" t="s">
        <v>314</v>
      </c>
      <c r="F55" s="65">
        <v>35300</v>
      </c>
      <c r="G55" s="65">
        <f t="shared" si="10"/>
        <v>26475</v>
      </c>
    </row>
    <row r="56" spans="1:7" s="16" customFormat="1" ht="12.75">
      <c r="A56" s="25"/>
      <c r="B56" s="44" t="s">
        <v>229</v>
      </c>
      <c r="C56" s="25">
        <v>614200</v>
      </c>
      <c r="D56" s="26" t="s">
        <v>211</v>
      </c>
      <c r="E56" s="25" t="s">
        <v>230</v>
      </c>
      <c r="F56" s="65">
        <v>5000</v>
      </c>
      <c r="G56" s="65">
        <f t="shared" si="10"/>
        <v>3750</v>
      </c>
    </row>
    <row r="57" spans="1:7" s="16" customFormat="1" ht="12.75">
      <c r="A57" s="25"/>
      <c r="B57" s="44">
        <v>1091</v>
      </c>
      <c r="C57" s="25">
        <v>614200</v>
      </c>
      <c r="D57" s="26" t="s">
        <v>233</v>
      </c>
      <c r="E57" s="25" t="s">
        <v>347</v>
      </c>
      <c r="F57" s="65">
        <v>850000</v>
      </c>
      <c r="G57" s="65">
        <f t="shared" si="10"/>
        <v>637500</v>
      </c>
    </row>
    <row r="58" spans="1:7" s="16" customFormat="1" ht="12.75">
      <c r="A58" s="25"/>
      <c r="B58" s="44">
        <v>1091</v>
      </c>
      <c r="C58" s="25">
        <v>614200</v>
      </c>
      <c r="D58" s="26" t="s">
        <v>234</v>
      </c>
      <c r="E58" s="25" t="s">
        <v>231</v>
      </c>
      <c r="F58" s="65">
        <v>5000</v>
      </c>
      <c r="G58" s="65">
        <f t="shared" si="10"/>
        <v>3750</v>
      </c>
    </row>
    <row r="59" spans="1:7" s="16" customFormat="1" ht="13.5" customHeight="1">
      <c r="A59" s="25"/>
      <c r="B59" s="44">
        <v>1091</v>
      </c>
      <c r="C59" s="25">
        <v>614200</v>
      </c>
      <c r="D59" s="26" t="s">
        <v>235</v>
      </c>
      <c r="E59" s="81" t="s">
        <v>462</v>
      </c>
      <c r="F59" s="65">
        <v>20000</v>
      </c>
      <c r="G59" s="65">
        <f t="shared" si="10"/>
        <v>15000</v>
      </c>
    </row>
    <row r="60" spans="1:7" s="16" customFormat="1" ht="15" customHeight="1">
      <c r="A60" s="25"/>
      <c r="B60" s="44" t="s">
        <v>232</v>
      </c>
      <c r="C60" s="25">
        <v>614200</v>
      </c>
      <c r="D60" s="26" t="s">
        <v>236</v>
      </c>
      <c r="E60" s="81" t="s">
        <v>463</v>
      </c>
      <c r="F60" s="65">
        <v>15000</v>
      </c>
      <c r="G60" s="65">
        <f t="shared" si="10"/>
        <v>11250</v>
      </c>
    </row>
    <row r="61" spans="1:7" s="16" customFormat="1" ht="13.5" customHeight="1">
      <c r="A61" s="25"/>
      <c r="B61" s="44" t="s">
        <v>232</v>
      </c>
      <c r="C61" s="25">
        <v>614200</v>
      </c>
      <c r="D61" s="26" t="s">
        <v>237</v>
      </c>
      <c r="E61" s="81" t="s">
        <v>372</v>
      </c>
      <c r="F61" s="65">
        <v>15000</v>
      </c>
      <c r="G61" s="65">
        <f t="shared" si="10"/>
        <v>11250</v>
      </c>
    </row>
    <row r="62" spans="1:7" s="16" customFormat="1" ht="12.75">
      <c r="A62" s="25"/>
      <c r="B62" s="44" t="s">
        <v>243</v>
      </c>
      <c r="C62" s="25">
        <v>614300</v>
      </c>
      <c r="D62" s="26" t="s">
        <v>238</v>
      </c>
      <c r="E62" s="25" t="s">
        <v>442</v>
      </c>
      <c r="F62" s="65">
        <v>29000</v>
      </c>
      <c r="G62" s="65">
        <f t="shared" si="10"/>
        <v>21750</v>
      </c>
    </row>
    <row r="63" spans="1:7" s="16" customFormat="1" ht="12.75">
      <c r="A63" s="25"/>
      <c r="B63" s="44" t="s">
        <v>243</v>
      </c>
      <c r="C63" s="25">
        <v>614300</v>
      </c>
      <c r="D63" s="26" t="s">
        <v>240</v>
      </c>
      <c r="E63" s="25" t="s">
        <v>443</v>
      </c>
      <c r="F63" s="65">
        <v>29000</v>
      </c>
      <c r="G63" s="65">
        <f t="shared" si="10"/>
        <v>21750</v>
      </c>
    </row>
    <row r="64" spans="1:7" s="16" customFormat="1" ht="12.75">
      <c r="A64" s="25"/>
      <c r="B64" s="44" t="s">
        <v>243</v>
      </c>
      <c r="C64" s="25">
        <v>614300</v>
      </c>
      <c r="D64" s="26" t="s">
        <v>242</v>
      </c>
      <c r="E64" s="25" t="s">
        <v>444</v>
      </c>
      <c r="F64" s="65">
        <v>21000</v>
      </c>
      <c r="G64" s="65">
        <f t="shared" si="10"/>
        <v>15750</v>
      </c>
    </row>
    <row r="65" spans="1:7" s="16" customFormat="1" ht="12.75">
      <c r="A65" s="25"/>
      <c r="B65" s="44" t="s">
        <v>243</v>
      </c>
      <c r="C65" s="25">
        <v>614300</v>
      </c>
      <c r="D65" s="26" t="s">
        <v>244</v>
      </c>
      <c r="E65" s="25" t="s">
        <v>445</v>
      </c>
      <c r="F65" s="65">
        <v>27000</v>
      </c>
      <c r="G65" s="65">
        <f t="shared" si="10"/>
        <v>20250</v>
      </c>
    </row>
    <row r="66" spans="1:7" s="16" customFormat="1" ht="12" customHeight="1">
      <c r="A66" s="25"/>
      <c r="B66" s="44" t="s">
        <v>195</v>
      </c>
      <c r="C66" s="25">
        <v>614300</v>
      </c>
      <c r="D66" s="26" t="s">
        <v>245</v>
      </c>
      <c r="E66" s="81" t="s">
        <v>410</v>
      </c>
      <c r="F66" s="65">
        <v>20000</v>
      </c>
      <c r="G66" s="65">
        <f t="shared" si="10"/>
        <v>15000</v>
      </c>
    </row>
    <row r="67" spans="1:7" s="16" customFormat="1" ht="12.75">
      <c r="A67" s="25"/>
      <c r="B67" s="44">
        <v>1091</v>
      </c>
      <c r="C67" s="25">
        <v>614300</v>
      </c>
      <c r="D67" s="26" t="s">
        <v>246</v>
      </c>
      <c r="E67" s="25" t="s">
        <v>362</v>
      </c>
      <c r="F67" s="65">
        <v>10000</v>
      </c>
      <c r="G67" s="65">
        <f t="shared" si="10"/>
        <v>7500</v>
      </c>
    </row>
    <row r="68" spans="1:7" s="16" customFormat="1" ht="13.5" customHeight="1">
      <c r="A68" s="25"/>
      <c r="B68" s="44">
        <v>1091</v>
      </c>
      <c r="C68" s="25">
        <v>614300</v>
      </c>
      <c r="D68" s="26" t="s">
        <v>376</v>
      </c>
      <c r="E68" s="81" t="s">
        <v>478</v>
      </c>
      <c r="F68" s="65">
        <v>30000</v>
      </c>
      <c r="G68" s="65">
        <f t="shared" si="10"/>
        <v>22500</v>
      </c>
    </row>
    <row r="69" spans="1:7" s="16" customFormat="1" ht="13.5" customHeight="1">
      <c r="A69" s="25"/>
      <c r="B69" s="44" t="s">
        <v>195</v>
      </c>
      <c r="C69" s="25">
        <v>614300</v>
      </c>
      <c r="D69" s="26" t="s">
        <v>249</v>
      </c>
      <c r="E69" s="81" t="s">
        <v>451</v>
      </c>
      <c r="F69" s="65">
        <v>130000</v>
      </c>
      <c r="G69" s="65">
        <f t="shared" si="10"/>
        <v>97500</v>
      </c>
    </row>
    <row r="70" spans="1:7" s="16" customFormat="1" ht="14.25" customHeight="1">
      <c r="A70" s="25"/>
      <c r="B70" s="44">
        <v>1091</v>
      </c>
      <c r="C70" s="25">
        <v>614300</v>
      </c>
      <c r="D70" s="26" t="s">
        <v>250</v>
      </c>
      <c r="E70" s="81" t="s">
        <v>430</v>
      </c>
      <c r="F70" s="65">
        <v>10000</v>
      </c>
      <c r="G70" s="65">
        <f t="shared" si="10"/>
        <v>7500</v>
      </c>
    </row>
    <row r="71" spans="1:7" s="16" customFormat="1" ht="12.75">
      <c r="A71" s="25"/>
      <c r="B71" s="44" t="s">
        <v>195</v>
      </c>
      <c r="C71" s="25">
        <v>614300</v>
      </c>
      <c r="D71" s="26" t="s">
        <v>251</v>
      </c>
      <c r="E71" s="25" t="s">
        <v>361</v>
      </c>
      <c r="F71" s="65">
        <v>10000</v>
      </c>
      <c r="G71" s="65">
        <f t="shared" si="10"/>
        <v>7500</v>
      </c>
    </row>
    <row r="72" spans="1:7" s="16" customFormat="1" ht="12.75">
      <c r="A72" s="25"/>
      <c r="B72" s="45" t="s">
        <v>232</v>
      </c>
      <c r="C72" s="25">
        <v>614300</v>
      </c>
      <c r="D72" s="26" t="s">
        <v>252</v>
      </c>
      <c r="E72" s="25" t="s">
        <v>452</v>
      </c>
      <c r="F72" s="65">
        <v>181000</v>
      </c>
      <c r="G72" s="65">
        <f t="shared" si="10"/>
        <v>135750</v>
      </c>
    </row>
    <row r="73" spans="1:7" s="16" customFormat="1" ht="12.75">
      <c r="A73" s="25"/>
      <c r="B73" s="45" t="s">
        <v>232</v>
      </c>
      <c r="C73" s="25">
        <v>614300</v>
      </c>
      <c r="D73" s="26" t="s">
        <v>253</v>
      </c>
      <c r="E73" s="25" t="s">
        <v>446</v>
      </c>
      <c r="F73" s="65">
        <v>200000</v>
      </c>
      <c r="G73" s="65">
        <f t="shared" si="10"/>
        <v>150000</v>
      </c>
    </row>
    <row r="74" spans="1:7" s="16" customFormat="1" ht="12.75">
      <c r="A74" s="25"/>
      <c r="B74" s="45" t="s">
        <v>232</v>
      </c>
      <c r="C74" s="25">
        <v>614300</v>
      </c>
      <c r="D74" s="26" t="s">
        <v>254</v>
      </c>
      <c r="E74" s="25" t="s">
        <v>526</v>
      </c>
      <c r="F74" s="65">
        <v>50000</v>
      </c>
      <c r="G74" s="65">
        <f t="shared" ref="G74" si="11">(F74/12)*9</f>
        <v>37500</v>
      </c>
    </row>
    <row r="75" spans="1:7" s="16" customFormat="1" ht="12.75">
      <c r="A75" s="25"/>
      <c r="B75" s="45" t="s">
        <v>232</v>
      </c>
      <c r="C75" s="25">
        <v>614300</v>
      </c>
      <c r="D75" s="26" t="s">
        <v>255</v>
      </c>
      <c r="E75" s="25" t="s">
        <v>453</v>
      </c>
      <c r="F75" s="65">
        <v>35000</v>
      </c>
      <c r="G75" s="65">
        <f t="shared" si="10"/>
        <v>26250</v>
      </c>
    </row>
    <row r="76" spans="1:7" s="16" customFormat="1" ht="12.75">
      <c r="A76" s="25"/>
      <c r="B76" s="44" t="s">
        <v>229</v>
      </c>
      <c r="C76" s="25">
        <v>614300</v>
      </c>
      <c r="D76" s="26" t="s">
        <v>256</v>
      </c>
      <c r="E76" s="25" t="s">
        <v>239</v>
      </c>
      <c r="F76" s="65">
        <v>20500</v>
      </c>
      <c r="G76" s="65">
        <f t="shared" si="10"/>
        <v>15375</v>
      </c>
    </row>
    <row r="77" spans="1:7" s="16" customFormat="1" ht="12.75">
      <c r="A77" s="25"/>
      <c r="B77" s="44">
        <v>1091</v>
      </c>
      <c r="C77" s="25">
        <v>614300</v>
      </c>
      <c r="D77" s="26" t="s">
        <v>377</v>
      </c>
      <c r="E77" s="25" t="s">
        <v>356</v>
      </c>
      <c r="F77" s="65">
        <v>5000</v>
      </c>
      <c r="G77" s="65">
        <f t="shared" si="10"/>
        <v>3750</v>
      </c>
    </row>
    <row r="78" spans="1:7" s="16" customFormat="1" ht="12.75" hidden="1">
      <c r="A78" s="25"/>
      <c r="B78" s="44"/>
      <c r="C78" s="25"/>
      <c r="D78" s="26"/>
      <c r="E78" s="25" t="s">
        <v>447</v>
      </c>
      <c r="F78" s="65"/>
      <c r="G78" s="65">
        <f t="shared" si="10"/>
        <v>0</v>
      </c>
    </row>
    <row r="79" spans="1:7" s="16" customFormat="1" ht="12.75" hidden="1">
      <c r="A79" s="25"/>
      <c r="B79" s="44"/>
      <c r="C79" s="25"/>
      <c r="D79" s="26" t="s">
        <v>377</v>
      </c>
      <c r="E79" s="25" t="s">
        <v>448</v>
      </c>
      <c r="F79" s="65"/>
      <c r="G79" s="65">
        <f t="shared" si="10"/>
        <v>0</v>
      </c>
    </row>
    <row r="80" spans="1:7" s="16" customFormat="1" ht="12.75" hidden="1">
      <c r="A80" s="25"/>
      <c r="B80" s="44"/>
      <c r="C80" s="25"/>
      <c r="D80" s="26" t="s">
        <v>315</v>
      </c>
      <c r="E80" s="25" t="s">
        <v>449</v>
      </c>
      <c r="F80" s="65"/>
      <c r="G80" s="65">
        <f t="shared" si="10"/>
        <v>0</v>
      </c>
    </row>
    <row r="81" spans="1:7" s="16" customFormat="1" ht="12.75">
      <c r="A81" s="25"/>
      <c r="B81" s="44" t="s">
        <v>195</v>
      </c>
      <c r="C81" s="25">
        <v>614300</v>
      </c>
      <c r="D81" s="26" t="s">
        <v>315</v>
      </c>
      <c r="E81" s="25" t="s">
        <v>333</v>
      </c>
      <c r="F81" s="65">
        <v>20000</v>
      </c>
      <c r="G81" s="65">
        <f t="shared" si="10"/>
        <v>15000</v>
      </c>
    </row>
    <row r="82" spans="1:7" s="16" customFormat="1" ht="12.75">
      <c r="A82" s="25"/>
      <c r="B82" s="44" t="s">
        <v>258</v>
      </c>
      <c r="C82" s="25">
        <v>614300</v>
      </c>
      <c r="D82" s="26" t="s">
        <v>475</v>
      </c>
      <c r="E82" s="25" t="s">
        <v>259</v>
      </c>
      <c r="F82" s="65">
        <v>70000</v>
      </c>
      <c r="G82" s="65">
        <f t="shared" si="10"/>
        <v>52500</v>
      </c>
    </row>
    <row r="83" spans="1:7" s="16" customFormat="1" ht="12.75">
      <c r="A83" s="25"/>
      <c r="B83" s="44" t="s">
        <v>248</v>
      </c>
      <c r="C83" s="25">
        <v>614400</v>
      </c>
      <c r="D83" s="26" t="s">
        <v>360</v>
      </c>
      <c r="E83" s="25" t="s">
        <v>306</v>
      </c>
      <c r="F83" s="65">
        <v>14000</v>
      </c>
      <c r="G83" s="65">
        <f t="shared" si="10"/>
        <v>10500</v>
      </c>
    </row>
    <row r="84" spans="1:7" s="16" customFormat="1" ht="12.75">
      <c r="A84" s="25"/>
      <c r="B84" s="44">
        <v>1091</v>
      </c>
      <c r="C84" s="25">
        <v>614400</v>
      </c>
      <c r="D84" s="26" t="s">
        <v>366</v>
      </c>
      <c r="E84" s="25" t="s">
        <v>241</v>
      </c>
      <c r="F84" s="65">
        <v>66000</v>
      </c>
      <c r="G84" s="65">
        <f t="shared" si="10"/>
        <v>49500</v>
      </c>
    </row>
    <row r="85" spans="1:7" s="16" customFormat="1" ht="11.25" customHeight="1">
      <c r="A85" s="25"/>
      <c r="B85" s="44" t="s">
        <v>184</v>
      </c>
      <c r="C85" s="25">
        <v>614400</v>
      </c>
      <c r="D85" s="26" t="s">
        <v>370</v>
      </c>
      <c r="E85" s="81" t="s">
        <v>524</v>
      </c>
      <c r="F85" s="65">
        <v>5000</v>
      </c>
      <c r="G85" s="65">
        <f t="shared" si="10"/>
        <v>3750</v>
      </c>
    </row>
    <row r="86" spans="1:7" s="16" customFormat="1" ht="12.75">
      <c r="A86" s="25"/>
      <c r="B86" s="44" t="s">
        <v>247</v>
      </c>
      <c r="C86" s="25">
        <v>614400</v>
      </c>
      <c r="D86" s="26" t="s">
        <v>371</v>
      </c>
      <c r="E86" s="25" t="s">
        <v>334</v>
      </c>
      <c r="F86" s="65">
        <v>550000</v>
      </c>
      <c r="G86" s="65">
        <f t="shared" si="10"/>
        <v>412500</v>
      </c>
    </row>
    <row r="87" spans="1:7" s="16" customFormat="1" ht="12.75">
      <c r="A87" s="25"/>
      <c r="B87" s="44" t="s">
        <v>248</v>
      </c>
      <c r="C87" s="25">
        <v>614400</v>
      </c>
      <c r="D87" s="26" t="s">
        <v>464</v>
      </c>
      <c r="E87" s="25" t="s">
        <v>357</v>
      </c>
      <c r="F87" s="65">
        <v>390000</v>
      </c>
      <c r="G87" s="65">
        <f t="shared" si="10"/>
        <v>292500</v>
      </c>
    </row>
    <row r="88" spans="1:7" s="16" customFormat="1" ht="12.75">
      <c r="A88" s="25"/>
      <c r="B88" s="44" t="s">
        <v>248</v>
      </c>
      <c r="C88" s="25">
        <v>614400</v>
      </c>
      <c r="D88" s="26" t="s">
        <v>465</v>
      </c>
      <c r="E88" s="25" t="s">
        <v>335</v>
      </c>
      <c r="F88" s="65">
        <v>32000</v>
      </c>
      <c r="G88" s="65">
        <f t="shared" si="10"/>
        <v>24000</v>
      </c>
    </row>
    <row r="89" spans="1:7" s="16" customFormat="1" ht="12.75">
      <c r="A89" s="25"/>
      <c r="B89" s="44" t="s">
        <v>248</v>
      </c>
      <c r="C89" s="25">
        <v>614400</v>
      </c>
      <c r="D89" s="26" t="s">
        <v>471</v>
      </c>
      <c r="E89" s="25" t="s">
        <v>336</v>
      </c>
      <c r="F89" s="65">
        <v>32000</v>
      </c>
      <c r="G89" s="65">
        <f t="shared" si="10"/>
        <v>24000</v>
      </c>
    </row>
    <row r="90" spans="1:7" s="16" customFormat="1" ht="12.75">
      <c r="A90" s="25"/>
      <c r="B90" s="44" t="s">
        <v>197</v>
      </c>
      <c r="C90" s="25">
        <v>614400</v>
      </c>
      <c r="D90" s="26" t="s">
        <v>472</v>
      </c>
      <c r="E90" s="25" t="s">
        <v>369</v>
      </c>
      <c r="F90" s="65">
        <v>47000</v>
      </c>
      <c r="G90" s="65">
        <f t="shared" si="10"/>
        <v>35250</v>
      </c>
    </row>
    <row r="91" spans="1:7" s="16" customFormat="1" ht="12" customHeight="1">
      <c r="A91" s="25"/>
      <c r="B91" s="44" t="s">
        <v>197</v>
      </c>
      <c r="C91" s="25">
        <v>614400</v>
      </c>
      <c r="D91" s="26" t="s">
        <v>473</v>
      </c>
      <c r="E91" s="81" t="s">
        <v>373</v>
      </c>
      <c r="F91" s="65">
        <v>20000</v>
      </c>
      <c r="G91" s="65">
        <f t="shared" si="10"/>
        <v>15000</v>
      </c>
    </row>
    <row r="92" spans="1:7" s="16" customFormat="1" ht="12" customHeight="1">
      <c r="A92" s="25"/>
      <c r="B92" s="44" t="s">
        <v>197</v>
      </c>
      <c r="C92" s="25">
        <v>614400</v>
      </c>
      <c r="D92" s="26" t="s">
        <v>474</v>
      </c>
      <c r="E92" s="81" t="s">
        <v>374</v>
      </c>
      <c r="F92" s="65">
        <v>11000</v>
      </c>
      <c r="G92" s="65">
        <f t="shared" si="10"/>
        <v>8250</v>
      </c>
    </row>
    <row r="93" spans="1:7" s="16" customFormat="1" ht="13.5" customHeight="1">
      <c r="A93" s="25"/>
      <c r="B93" s="44" t="s">
        <v>197</v>
      </c>
      <c r="C93" s="25">
        <v>614400</v>
      </c>
      <c r="D93" s="26" t="s">
        <v>563</v>
      </c>
      <c r="E93" s="81" t="s">
        <v>551</v>
      </c>
      <c r="F93" s="65">
        <v>14000</v>
      </c>
      <c r="G93" s="65">
        <f t="shared" ref="G93" si="12">(F93/12)*9</f>
        <v>10500</v>
      </c>
    </row>
    <row r="94" spans="1:7" s="16" customFormat="1" ht="12.75">
      <c r="A94" s="25"/>
      <c r="B94" s="44"/>
      <c r="C94" s="25"/>
      <c r="D94" s="26"/>
      <c r="E94" s="51" t="s">
        <v>395</v>
      </c>
      <c r="F94" s="63">
        <f>SUM(F43)</f>
        <v>3680800</v>
      </c>
      <c r="G94" s="63">
        <f>SUM(G43)</f>
        <v>2760600</v>
      </c>
    </row>
    <row r="95" spans="1:7" s="16" customFormat="1" ht="12.75">
      <c r="A95" s="10" t="s">
        <v>385</v>
      </c>
      <c r="B95" s="13"/>
      <c r="C95" s="13"/>
      <c r="D95" s="13"/>
      <c r="E95" s="13" t="s">
        <v>421</v>
      </c>
      <c r="F95" s="61"/>
      <c r="G95" s="61"/>
    </row>
    <row r="96" spans="1:7" s="20" customFormat="1" ht="13.5">
      <c r="A96" s="17"/>
      <c r="B96" s="17"/>
      <c r="C96" s="17">
        <v>610000</v>
      </c>
      <c r="D96" s="18">
        <v>1</v>
      </c>
      <c r="E96" s="17" t="s">
        <v>182</v>
      </c>
      <c r="F96" s="62">
        <f>SUM(F97+F109)</f>
        <v>540500</v>
      </c>
      <c r="G96" s="62">
        <f>SUM(G97+G109)</f>
        <v>405375</v>
      </c>
    </row>
    <row r="97" spans="1:7" s="24" customFormat="1" ht="12.75">
      <c r="A97" s="21"/>
      <c r="B97" s="43"/>
      <c r="C97" s="21">
        <v>613000</v>
      </c>
      <c r="D97" s="22" t="s">
        <v>10</v>
      </c>
      <c r="E97" s="21" t="s">
        <v>183</v>
      </c>
      <c r="F97" s="63">
        <f>SUM(F98:F108)</f>
        <v>423500</v>
      </c>
      <c r="G97" s="63">
        <f>SUM(G98:G108)</f>
        <v>317625</v>
      </c>
    </row>
    <row r="98" spans="1:7" s="16" customFormat="1" ht="12.75">
      <c r="A98" s="25"/>
      <c r="B98" s="44" t="s">
        <v>286</v>
      </c>
      <c r="C98" s="25">
        <v>613100</v>
      </c>
      <c r="D98" s="26" t="s">
        <v>12</v>
      </c>
      <c r="E98" s="25" t="s">
        <v>330</v>
      </c>
      <c r="F98" s="65">
        <v>1000</v>
      </c>
      <c r="G98" s="65">
        <f t="shared" ref="G98:G108" si="13">(F98/12)*9</f>
        <v>750</v>
      </c>
    </row>
    <row r="99" spans="1:7" s="16" customFormat="1" ht="14.25" customHeight="1">
      <c r="A99" s="25"/>
      <c r="B99" s="44" t="s">
        <v>286</v>
      </c>
      <c r="C99" s="25">
        <v>613400</v>
      </c>
      <c r="D99" s="26" t="s">
        <v>20</v>
      </c>
      <c r="E99" s="81" t="s">
        <v>327</v>
      </c>
      <c r="F99" s="88">
        <v>10000</v>
      </c>
      <c r="G99" s="65">
        <f t="shared" si="13"/>
        <v>7500</v>
      </c>
    </row>
    <row r="100" spans="1:7" s="16" customFormat="1" ht="12.75" customHeight="1">
      <c r="A100" s="25"/>
      <c r="B100" s="44" t="s">
        <v>286</v>
      </c>
      <c r="C100" s="25">
        <v>613400</v>
      </c>
      <c r="D100" s="26" t="s">
        <v>23</v>
      </c>
      <c r="E100" s="81" t="s">
        <v>325</v>
      </c>
      <c r="F100" s="88">
        <v>7000</v>
      </c>
      <c r="G100" s="65">
        <f t="shared" si="13"/>
        <v>5250</v>
      </c>
    </row>
    <row r="101" spans="1:7" s="16" customFormat="1" ht="11.25" customHeight="1">
      <c r="A101" s="25"/>
      <c r="B101" s="44" t="s">
        <v>286</v>
      </c>
      <c r="C101" s="25">
        <v>613700</v>
      </c>
      <c r="D101" s="26" t="s">
        <v>191</v>
      </c>
      <c r="E101" s="81" t="s">
        <v>338</v>
      </c>
      <c r="F101" s="88">
        <v>165000</v>
      </c>
      <c r="G101" s="65">
        <f t="shared" si="13"/>
        <v>123750</v>
      </c>
    </row>
    <row r="102" spans="1:7" s="16" customFormat="1" ht="12.75" customHeight="1">
      <c r="A102" s="25"/>
      <c r="B102" s="44" t="s">
        <v>286</v>
      </c>
      <c r="C102" s="25">
        <v>613700</v>
      </c>
      <c r="D102" s="26" t="s">
        <v>192</v>
      </c>
      <c r="E102" s="81" t="s">
        <v>339</v>
      </c>
      <c r="F102" s="88">
        <v>130000</v>
      </c>
      <c r="G102" s="65">
        <f t="shared" si="13"/>
        <v>97500</v>
      </c>
    </row>
    <row r="103" spans="1:7" s="16" customFormat="1" ht="12" customHeight="1">
      <c r="A103" s="25"/>
      <c r="B103" s="44" t="s">
        <v>286</v>
      </c>
      <c r="C103" s="25">
        <v>613700</v>
      </c>
      <c r="D103" s="26" t="s">
        <v>193</v>
      </c>
      <c r="E103" s="81" t="s">
        <v>397</v>
      </c>
      <c r="F103" s="88">
        <v>40000</v>
      </c>
      <c r="G103" s="65">
        <f t="shared" si="13"/>
        <v>30000</v>
      </c>
    </row>
    <row r="104" spans="1:7" s="16" customFormat="1" ht="12" customHeight="1">
      <c r="A104" s="25"/>
      <c r="B104" s="44" t="s">
        <v>286</v>
      </c>
      <c r="C104" s="25">
        <v>613700</v>
      </c>
      <c r="D104" s="26" t="s">
        <v>194</v>
      </c>
      <c r="E104" s="81" t="s">
        <v>567</v>
      </c>
      <c r="F104" s="88">
        <v>27000</v>
      </c>
      <c r="G104" s="65">
        <f t="shared" si="13"/>
        <v>20250</v>
      </c>
    </row>
    <row r="105" spans="1:7" s="16" customFormat="1" ht="11.25" customHeight="1">
      <c r="A105" s="25"/>
      <c r="B105" s="44" t="s">
        <v>286</v>
      </c>
      <c r="C105" s="25">
        <v>613900</v>
      </c>
      <c r="D105" s="58" t="s">
        <v>341</v>
      </c>
      <c r="E105" s="81" t="s">
        <v>340</v>
      </c>
      <c r="F105" s="88">
        <v>28000</v>
      </c>
      <c r="G105" s="65">
        <f t="shared" si="13"/>
        <v>21000</v>
      </c>
    </row>
    <row r="106" spans="1:7" s="16" customFormat="1" ht="11.25" customHeight="1">
      <c r="A106" s="25"/>
      <c r="B106" s="44" t="s">
        <v>286</v>
      </c>
      <c r="C106" s="25">
        <v>613900</v>
      </c>
      <c r="D106" s="26" t="s">
        <v>342</v>
      </c>
      <c r="E106" s="81" t="s">
        <v>454</v>
      </c>
      <c r="F106" s="88">
        <v>10000</v>
      </c>
      <c r="G106" s="65">
        <f t="shared" si="13"/>
        <v>7500</v>
      </c>
    </row>
    <row r="107" spans="1:7" s="16" customFormat="1" ht="12.75">
      <c r="A107" s="25"/>
      <c r="B107" s="44" t="s">
        <v>286</v>
      </c>
      <c r="C107" s="25">
        <v>613900</v>
      </c>
      <c r="D107" s="26" t="s">
        <v>345</v>
      </c>
      <c r="E107" s="81" t="s">
        <v>455</v>
      </c>
      <c r="F107" s="88">
        <v>500</v>
      </c>
      <c r="G107" s="65">
        <f t="shared" si="13"/>
        <v>375</v>
      </c>
    </row>
    <row r="108" spans="1:7" s="16" customFormat="1" ht="11.25" customHeight="1">
      <c r="A108" s="25"/>
      <c r="B108" s="44" t="s">
        <v>286</v>
      </c>
      <c r="C108" s="25">
        <v>613900</v>
      </c>
      <c r="D108" s="26" t="s">
        <v>380</v>
      </c>
      <c r="E108" s="81" t="s">
        <v>414</v>
      </c>
      <c r="F108" s="88">
        <v>5000</v>
      </c>
      <c r="G108" s="65">
        <f t="shared" si="13"/>
        <v>3750</v>
      </c>
    </row>
    <row r="109" spans="1:7" s="24" customFormat="1" ht="12.75">
      <c r="A109" s="21"/>
      <c r="B109" s="43"/>
      <c r="C109" s="21">
        <v>614000</v>
      </c>
      <c r="D109" s="22" t="s">
        <v>29</v>
      </c>
      <c r="E109" s="82" t="s">
        <v>196</v>
      </c>
      <c r="F109" s="106">
        <f t="shared" ref="F109" si="14">SUM(F110:F119)</f>
        <v>117000</v>
      </c>
      <c r="G109" s="63">
        <f>SUM(G110:G119)</f>
        <v>87750</v>
      </c>
    </row>
    <row r="110" spans="1:7" s="16" customFormat="1" ht="12.75" customHeight="1">
      <c r="A110" s="25"/>
      <c r="B110" s="44" t="s">
        <v>286</v>
      </c>
      <c r="C110" s="25">
        <v>614100</v>
      </c>
      <c r="D110" s="26" t="s">
        <v>31</v>
      </c>
      <c r="E110" s="121" t="s">
        <v>568</v>
      </c>
      <c r="F110" s="88">
        <v>15000</v>
      </c>
      <c r="G110" s="65">
        <f t="shared" ref="G110:G119" si="15">(F110/12)*9</f>
        <v>11250</v>
      </c>
    </row>
    <row r="111" spans="1:7" s="16" customFormat="1" ht="12" customHeight="1">
      <c r="A111" s="25"/>
      <c r="B111" s="44" t="s">
        <v>286</v>
      </c>
      <c r="C111" s="25">
        <v>614200</v>
      </c>
      <c r="D111" s="26" t="s">
        <v>198</v>
      </c>
      <c r="E111" s="81" t="s">
        <v>367</v>
      </c>
      <c r="F111" s="88">
        <v>30000</v>
      </c>
      <c r="G111" s="65">
        <f t="shared" si="15"/>
        <v>22500</v>
      </c>
    </row>
    <row r="112" spans="1:7" s="16" customFormat="1" ht="14.25" customHeight="1">
      <c r="A112" s="25"/>
      <c r="B112" s="44" t="s">
        <v>286</v>
      </c>
      <c r="C112" s="25">
        <v>614200</v>
      </c>
      <c r="D112" s="26" t="s">
        <v>201</v>
      </c>
      <c r="E112" s="121" t="s">
        <v>522</v>
      </c>
      <c r="F112" s="88">
        <v>4500</v>
      </c>
      <c r="G112" s="65">
        <f t="shared" ref="G112" si="16">(F112/12)*9</f>
        <v>3375</v>
      </c>
    </row>
    <row r="113" spans="1:7" s="16" customFormat="1" ht="12" customHeight="1">
      <c r="A113" s="25"/>
      <c r="B113" s="44" t="s">
        <v>286</v>
      </c>
      <c r="C113" s="25">
        <v>614300</v>
      </c>
      <c r="D113" s="26" t="s">
        <v>203</v>
      </c>
      <c r="E113" s="81" t="s">
        <v>329</v>
      </c>
      <c r="F113" s="88">
        <v>15000</v>
      </c>
      <c r="G113" s="65">
        <f t="shared" si="15"/>
        <v>11250</v>
      </c>
    </row>
    <row r="114" spans="1:7" s="16" customFormat="1" ht="24" hidden="1">
      <c r="A114" s="25"/>
      <c r="B114" s="44"/>
      <c r="C114" s="25">
        <v>614300</v>
      </c>
      <c r="D114" s="26"/>
      <c r="E114" s="81" t="s">
        <v>438</v>
      </c>
      <c r="F114" s="88"/>
      <c r="G114" s="65">
        <f t="shared" si="15"/>
        <v>0</v>
      </c>
    </row>
    <row r="115" spans="1:7" s="16" customFormat="1" ht="12.75" hidden="1">
      <c r="A115" s="25"/>
      <c r="B115" s="44"/>
      <c r="C115" s="25">
        <v>614400</v>
      </c>
      <c r="D115" s="26" t="s">
        <v>203</v>
      </c>
      <c r="E115" s="81" t="s">
        <v>437</v>
      </c>
      <c r="F115" s="88"/>
      <c r="G115" s="65">
        <f t="shared" si="15"/>
        <v>0</v>
      </c>
    </row>
    <row r="116" spans="1:7" s="16" customFormat="1" ht="23.25" customHeight="1">
      <c r="A116" s="25"/>
      <c r="B116" s="44" t="s">
        <v>286</v>
      </c>
      <c r="C116" s="25">
        <v>614300</v>
      </c>
      <c r="D116" s="26" t="s">
        <v>206</v>
      </c>
      <c r="E116" s="81" t="s">
        <v>468</v>
      </c>
      <c r="F116" s="88">
        <v>18000</v>
      </c>
      <c r="G116" s="65">
        <f t="shared" si="15"/>
        <v>13500</v>
      </c>
    </row>
    <row r="117" spans="1:7" s="16" customFormat="1" ht="23.25" customHeight="1">
      <c r="A117" s="25"/>
      <c r="B117" s="44" t="s">
        <v>286</v>
      </c>
      <c r="C117" s="25">
        <v>614400</v>
      </c>
      <c r="D117" s="26" t="s">
        <v>209</v>
      </c>
      <c r="E117" s="81" t="s">
        <v>469</v>
      </c>
      <c r="F117" s="88">
        <v>12000</v>
      </c>
      <c r="G117" s="65">
        <f t="shared" si="15"/>
        <v>9000</v>
      </c>
    </row>
    <row r="118" spans="1:7" s="16" customFormat="1" ht="24" customHeight="1">
      <c r="A118" s="25"/>
      <c r="B118" s="44" t="s">
        <v>286</v>
      </c>
      <c r="C118" s="25">
        <v>614400</v>
      </c>
      <c r="D118" s="26" t="s">
        <v>211</v>
      </c>
      <c r="E118" s="81" t="s">
        <v>470</v>
      </c>
      <c r="F118" s="88">
        <v>2500</v>
      </c>
      <c r="G118" s="65">
        <f t="shared" si="15"/>
        <v>1875</v>
      </c>
    </row>
    <row r="119" spans="1:7" s="16" customFormat="1" ht="12.75">
      <c r="A119" s="25"/>
      <c r="B119" s="44" t="s">
        <v>286</v>
      </c>
      <c r="C119" s="25">
        <v>614500</v>
      </c>
      <c r="D119" s="26" t="s">
        <v>233</v>
      </c>
      <c r="E119" s="81" t="s">
        <v>415</v>
      </c>
      <c r="F119" s="88">
        <v>20000</v>
      </c>
      <c r="G119" s="65">
        <f t="shared" si="15"/>
        <v>15000</v>
      </c>
    </row>
    <row r="120" spans="1:7" s="24" customFormat="1" ht="12.75">
      <c r="A120" s="21"/>
      <c r="B120" s="43"/>
      <c r="C120" s="21">
        <v>821000</v>
      </c>
      <c r="D120" s="22">
        <v>2</v>
      </c>
      <c r="E120" s="83" t="s">
        <v>213</v>
      </c>
      <c r="F120" s="106">
        <f t="shared" ref="F120" si="17">SUM(F121:F123)</f>
        <v>421500</v>
      </c>
      <c r="G120" s="63">
        <f>SUM(G121:G123)</f>
        <v>316125</v>
      </c>
    </row>
    <row r="121" spans="1:7" s="16" customFormat="1" ht="12.75">
      <c r="A121" s="25"/>
      <c r="B121" s="44" t="s">
        <v>286</v>
      </c>
      <c r="C121" s="25">
        <v>821300</v>
      </c>
      <c r="D121" s="26" t="s">
        <v>54</v>
      </c>
      <c r="E121" s="81" t="s">
        <v>328</v>
      </c>
      <c r="F121" s="88">
        <v>235000</v>
      </c>
      <c r="G121" s="65">
        <f t="shared" ref="G121:G123" si="18">(F121/12)*9</f>
        <v>176250</v>
      </c>
    </row>
    <row r="122" spans="1:7" s="16" customFormat="1" ht="12" customHeight="1">
      <c r="A122" s="25"/>
      <c r="B122" s="44" t="s">
        <v>286</v>
      </c>
      <c r="C122" s="25">
        <v>821300</v>
      </c>
      <c r="D122" s="26" t="s">
        <v>72</v>
      </c>
      <c r="E122" s="81" t="s">
        <v>416</v>
      </c>
      <c r="F122" s="88">
        <v>1500</v>
      </c>
      <c r="G122" s="65">
        <f t="shared" si="18"/>
        <v>1125</v>
      </c>
    </row>
    <row r="123" spans="1:7" s="16" customFormat="1" ht="14.25" customHeight="1">
      <c r="A123" s="25"/>
      <c r="B123" s="44" t="s">
        <v>286</v>
      </c>
      <c r="C123" s="25">
        <v>821300</v>
      </c>
      <c r="D123" s="26" t="s">
        <v>82</v>
      </c>
      <c r="E123" s="81" t="s">
        <v>326</v>
      </c>
      <c r="F123" s="88">
        <v>185000</v>
      </c>
      <c r="G123" s="65">
        <f t="shared" si="18"/>
        <v>138750</v>
      </c>
    </row>
    <row r="124" spans="1:7" s="16" customFormat="1" ht="12.75">
      <c r="A124" s="25"/>
      <c r="B124" s="25"/>
      <c r="C124" s="25"/>
      <c r="D124" s="26"/>
      <c r="E124" s="51" t="s">
        <v>396</v>
      </c>
      <c r="F124" s="63">
        <f>SUM(F96+F120)</f>
        <v>962000</v>
      </c>
      <c r="G124" s="63">
        <f>SUM(G96+G120)</f>
        <v>721500</v>
      </c>
    </row>
    <row r="125" spans="1:7" s="16" customFormat="1" ht="26.25" customHeight="1">
      <c r="A125" s="10" t="s">
        <v>386</v>
      </c>
      <c r="B125" s="13"/>
      <c r="C125" s="13"/>
      <c r="D125" s="14"/>
      <c r="E125" s="52" t="s">
        <v>422</v>
      </c>
      <c r="F125" s="61"/>
      <c r="G125" s="61"/>
    </row>
    <row r="126" spans="1:7" s="20" customFormat="1" ht="13.5">
      <c r="A126" s="17"/>
      <c r="B126" s="42"/>
      <c r="C126" s="17">
        <v>610000</v>
      </c>
      <c r="D126" s="18">
        <v>1</v>
      </c>
      <c r="E126" s="17" t="s">
        <v>182</v>
      </c>
      <c r="F126" s="62">
        <f>SUM(F127+F141+F146)</f>
        <v>4180500</v>
      </c>
      <c r="G126" s="62">
        <f>SUM(G127+G141+G146)</f>
        <v>3135375</v>
      </c>
    </row>
    <row r="127" spans="1:7" s="24" customFormat="1" ht="12.75">
      <c r="A127" s="21"/>
      <c r="B127" s="43"/>
      <c r="C127" s="21">
        <v>613000</v>
      </c>
      <c r="D127" s="22" t="s">
        <v>10</v>
      </c>
      <c r="E127" s="21" t="s">
        <v>183</v>
      </c>
      <c r="F127" s="63">
        <f t="shared" ref="F127" si="19">SUM(F128:F137)</f>
        <v>3471500</v>
      </c>
      <c r="G127" s="63">
        <f>SUM(G128:G137)</f>
        <v>2603625</v>
      </c>
    </row>
    <row r="128" spans="1:7" s="16" customFormat="1" ht="12.75">
      <c r="A128" s="25"/>
      <c r="B128" s="44" t="s">
        <v>188</v>
      </c>
      <c r="C128" s="25">
        <v>613100</v>
      </c>
      <c r="D128" s="26" t="s">
        <v>12</v>
      </c>
      <c r="E128" s="25" t="s">
        <v>185</v>
      </c>
      <c r="F128" s="65">
        <v>1000</v>
      </c>
      <c r="G128" s="65">
        <f t="shared" ref="G128:G137" si="20">(F128/12)*9</f>
        <v>750</v>
      </c>
    </row>
    <row r="129" spans="1:7" s="16" customFormat="1" ht="12.75">
      <c r="A129" s="25"/>
      <c r="B129" s="44" t="s">
        <v>215</v>
      </c>
      <c r="C129" s="25">
        <v>613200</v>
      </c>
      <c r="D129" s="26" t="s">
        <v>20</v>
      </c>
      <c r="E129" s="25" t="s">
        <v>216</v>
      </c>
      <c r="F129" s="65">
        <v>280000</v>
      </c>
      <c r="G129" s="65">
        <f t="shared" si="20"/>
        <v>210000</v>
      </c>
    </row>
    <row r="130" spans="1:7" s="16" customFormat="1" ht="12.75">
      <c r="A130" s="25"/>
      <c r="B130" s="44" t="s">
        <v>217</v>
      </c>
      <c r="C130" s="25">
        <v>613300</v>
      </c>
      <c r="D130" s="26" t="s">
        <v>23</v>
      </c>
      <c r="E130" s="25" t="s">
        <v>358</v>
      </c>
      <c r="F130" s="65">
        <v>1262725</v>
      </c>
      <c r="G130" s="65">
        <f t="shared" si="20"/>
        <v>947043.75</v>
      </c>
    </row>
    <row r="131" spans="1:7" s="16" customFormat="1" ht="12.75">
      <c r="A131" s="25"/>
      <c r="B131" s="44" t="s">
        <v>217</v>
      </c>
      <c r="C131" s="25">
        <v>613300</v>
      </c>
      <c r="D131" s="26" t="s">
        <v>191</v>
      </c>
      <c r="E131" s="25" t="s">
        <v>343</v>
      </c>
      <c r="F131" s="65">
        <v>769000</v>
      </c>
      <c r="G131" s="65">
        <f t="shared" si="20"/>
        <v>576750</v>
      </c>
    </row>
    <row r="132" spans="1:7" s="16" customFormat="1" ht="12.75">
      <c r="A132" s="25"/>
      <c r="B132" s="44" t="s">
        <v>218</v>
      </c>
      <c r="C132" s="25">
        <v>613300</v>
      </c>
      <c r="D132" s="26" t="s">
        <v>192</v>
      </c>
      <c r="E132" s="25" t="s">
        <v>523</v>
      </c>
      <c r="F132" s="65">
        <v>350000</v>
      </c>
      <c r="G132" s="65">
        <f t="shared" si="20"/>
        <v>262500</v>
      </c>
    </row>
    <row r="133" spans="1:7" s="16" customFormat="1" ht="12.75">
      <c r="A133" s="25"/>
      <c r="B133" s="44" t="s">
        <v>218</v>
      </c>
      <c r="C133" s="25">
        <v>613300</v>
      </c>
      <c r="D133" s="26" t="s">
        <v>193</v>
      </c>
      <c r="E133" s="25" t="s">
        <v>476</v>
      </c>
      <c r="F133" s="65">
        <v>90000</v>
      </c>
      <c r="G133" s="65">
        <f t="shared" si="20"/>
        <v>67500</v>
      </c>
    </row>
    <row r="134" spans="1:7" s="16" customFormat="1" ht="12.75">
      <c r="A134" s="25"/>
      <c r="B134" s="44" t="s">
        <v>190</v>
      </c>
      <c r="C134" s="25">
        <v>613700</v>
      </c>
      <c r="D134" s="26" t="s">
        <v>194</v>
      </c>
      <c r="E134" s="25" t="s">
        <v>344</v>
      </c>
      <c r="F134" s="65">
        <v>559000</v>
      </c>
      <c r="G134" s="65">
        <f t="shared" si="20"/>
        <v>419250</v>
      </c>
    </row>
    <row r="135" spans="1:7" s="16" customFormat="1" ht="12.75">
      <c r="A135" s="25"/>
      <c r="B135" s="44" t="s">
        <v>188</v>
      </c>
      <c r="C135" s="25">
        <v>613900</v>
      </c>
      <c r="D135" s="26" t="s">
        <v>341</v>
      </c>
      <c r="E135" s="25" t="s">
        <v>441</v>
      </c>
      <c r="F135" s="65">
        <v>500</v>
      </c>
      <c r="G135" s="65">
        <f t="shared" si="20"/>
        <v>375</v>
      </c>
    </row>
    <row r="136" spans="1:7" s="16" customFormat="1" ht="12.75">
      <c r="A136" s="25"/>
      <c r="B136" s="44" t="s">
        <v>188</v>
      </c>
      <c r="C136" s="25">
        <v>613900</v>
      </c>
      <c r="D136" s="58" t="s">
        <v>342</v>
      </c>
      <c r="E136" s="25" t="s">
        <v>186</v>
      </c>
      <c r="F136" s="65">
        <v>59275</v>
      </c>
      <c r="G136" s="65">
        <f t="shared" si="20"/>
        <v>44456.25</v>
      </c>
    </row>
    <row r="137" spans="1:7" s="16" customFormat="1" ht="12.75">
      <c r="A137" s="25"/>
      <c r="B137" s="44" t="s">
        <v>190</v>
      </c>
      <c r="C137" s="25">
        <v>613900</v>
      </c>
      <c r="D137" s="58" t="s">
        <v>345</v>
      </c>
      <c r="E137" s="25" t="s">
        <v>220</v>
      </c>
      <c r="F137" s="65">
        <v>100000</v>
      </c>
      <c r="G137" s="65">
        <f t="shared" si="20"/>
        <v>75000</v>
      </c>
    </row>
    <row r="138" spans="1:7" s="24" customFormat="1" ht="12.75" hidden="1">
      <c r="A138" s="21"/>
      <c r="B138" s="43"/>
      <c r="C138" s="21"/>
      <c r="D138" s="22"/>
      <c r="E138" s="21"/>
      <c r="F138" s="63"/>
      <c r="G138" s="63"/>
    </row>
    <row r="139" spans="1:7" s="16" customFormat="1" ht="12.75" hidden="1">
      <c r="A139" s="25"/>
      <c r="B139" s="44"/>
      <c r="C139" s="25"/>
      <c r="D139" s="26"/>
      <c r="E139" s="25"/>
      <c r="F139" s="65"/>
      <c r="G139" s="65"/>
    </row>
    <row r="140" spans="1:7" s="16" customFormat="1" ht="12.75" hidden="1">
      <c r="A140" s="25"/>
      <c r="B140" s="44"/>
      <c r="C140" s="25"/>
      <c r="D140" s="58"/>
      <c r="E140" s="25"/>
      <c r="F140" s="65"/>
      <c r="G140" s="65"/>
    </row>
    <row r="141" spans="1:7" s="24" customFormat="1" ht="12.75">
      <c r="A141" s="21"/>
      <c r="B141" s="43"/>
      <c r="C141" s="21">
        <v>614000</v>
      </c>
      <c r="D141" s="22" t="s">
        <v>29</v>
      </c>
      <c r="E141" s="21" t="s">
        <v>196</v>
      </c>
      <c r="F141" s="63">
        <f>SUM(F142:F145)</f>
        <v>349000</v>
      </c>
      <c r="G141" s="63">
        <f>SUM(G142:G145)</f>
        <v>261750</v>
      </c>
    </row>
    <row r="142" spans="1:7" s="16" customFormat="1" ht="12.75">
      <c r="A142" s="25"/>
      <c r="B142" s="44" t="s">
        <v>243</v>
      </c>
      <c r="C142" s="25">
        <v>614100</v>
      </c>
      <c r="D142" s="26" t="s">
        <v>31</v>
      </c>
      <c r="E142" s="25" t="s">
        <v>355</v>
      </c>
      <c r="F142" s="65">
        <v>104000</v>
      </c>
      <c r="G142" s="65">
        <f t="shared" ref="G142:G145" si="21">(F142/12)*9</f>
        <v>78000</v>
      </c>
    </row>
    <row r="143" spans="1:7" s="16" customFormat="1" ht="12.75">
      <c r="A143" s="25"/>
      <c r="B143" s="44" t="s">
        <v>215</v>
      </c>
      <c r="C143" s="25">
        <v>614100</v>
      </c>
      <c r="D143" s="26" t="s">
        <v>198</v>
      </c>
      <c r="E143" s="25" t="s">
        <v>281</v>
      </c>
      <c r="F143" s="65">
        <v>180000</v>
      </c>
      <c r="G143" s="65">
        <f t="shared" si="21"/>
        <v>135000</v>
      </c>
    </row>
    <row r="144" spans="1:7" s="16" customFormat="1" ht="24">
      <c r="A144" s="25"/>
      <c r="B144" s="44" t="s">
        <v>190</v>
      </c>
      <c r="C144" s="25">
        <v>614400</v>
      </c>
      <c r="D144" s="26" t="s">
        <v>201</v>
      </c>
      <c r="E144" s="81" t="s">
        <v>564</v>
      </c>
      <c r="F144" s="65">
        <v>25000</v>
      </c>
      <c r="G144" s="65">
        <f t="shared" ref="G144" si="22">(F144/12)*9</f>
        <v>18750</v>
      </c>
    </row>
    <row r="145" spans="1:7" s="16" customFormat="1" ht="12.75">
      <c r="A145" s="25"/>
      <c r="B145" s="44" t="s">
        <v>190</v>
      </c>
      <c r="C145" s="25">
        <v>614400</v>
      </c>
      <c r="D145" s="26" t="s">
        <v>203</v>
      </c>
      <c r="E145" s="81" t="s">
        <v>565</v>
      </c>
      <c r="F145" s="65">
        <v>40000</v>
      </c>
      <c r="G145" s="65">
        <f t="shared" si="21"/>
        <v>30000</v>
      </c>
    </row>
    <row r="146" spans="1:7" s="24" customFormat="1" ht="12.75">
      <c r="A146" s="21"/>
      <c r="B146" s="43"/>
      <c r="C146" s="21">
        <v>61600</v>
      </c>
      <c r="D146" s="22" t="s">
        <v>45</v>
      </c>
      <c r="E146" s="21" t="s">
        <v>221</v>
      </c>
      <c r="F146" s="63">
        <f t="shared" ref="F146" si="23">SUM(F147)</f>
        <v>360000</v>
      </c>
      <c r="G146" s="63">
        <f>SUM(G147)</f>
        <v>270000</v>
      </c>
    </row>
    <row r="147" spans="1:7" s="16" customFormat="1" ht="12.75">
      <c r="A147" s="25"/>
      <c r="B147" s="44" t="s">
        <v>222</v>
      </c>
      <c r="C147" s="25">
        <v>616100</v>
      </c>
      <c r="D147" s="26" t="s">
        <v>47</v>
      </c>
      <c r="E147" s="25" t="s">
        <v>223</v>
      </c>
      <c r="F147" s="65">
        <v>360000</v>
      </c>
      <c r="G147" s="65">
        <f t="shared" ref="G147" si="24">(F147/12)*9</f>
        <v>270000</v>
      </c>
    </row>
    <row r="148" spans="1:7" s="24" customFormat="1" ht="12.75">
      <c r="A148" s="21"/>
      <c r="B148" s="43"/>
      <c r="C148" s="21">
        <v>821000</v>
      </c>
      <c r="D148" s="22" t="s">
        <v>308</v>
      </c>
      <c r="E148" s="51" t="s">
        <v>213</v>
      </c>
      <c r="F148" s="63">
        <f t="shared" ref="F148" si="25">SUM(F149:F156)</f>
        <v>8559100</v>
      </c>
      <c r="G148" s="63">
        <f>SUM(G149:G156)</f>
        <v>6419325</v>
      </c>
    </row>
    <row r="149" spans="1:7" s="16" customFormat="1" ht="12.75">
      <c r="A149" s="25"/>
      <c r="B149" s="44" t="s">
        <v>188</v>
      </c>
      <c r="C149" s="25">
        <v>821100</v>
      </c>
      <c r="D149" s="26" t="s">
        <v>54</v>
      </c>
      <c r="E149" s="25" t="s">
        <v>324</v>
      </c>
      <c r="F149" s="65">
        <v>5000</v>
      </c>
      <c r="G149" s="65">
        <f t="shared" ref="G149:G157" si="26">(F149/12)*9</f>
        <v>3750</v>
      </c>
    </row>
    <row r="150" spans="1:7" s="16" customFormat="1" ht="12.75">
      <c r="A150" s="25"/>
      <c r="B150" s="44" t="s">
        <v>188</v>
      </c>
      <c r="C150" s="25">
        <v>821500</v>
      </c>
      <c r="D150" s="26" t="s">
        <v>72</v>
      </c>
      <c r="E150" s="25" t="s">
        <v>346</v>
      </c>
      <c r="F150" s="65">
        <v>50000</v>
      </c>
      <c r="G150" s="65">
        <f t="shared" si="26"/>
        <v>37500</v>
      </c>
    </row>
    <row r="151" spans="1:7" s="16" customFormat="1" ht="12.75">
      <c r="A151" s="25"/>
      <c r="B151" s="44" t="s">
        <v>188</v>
      </c>
      <c r="C151" s="25">
        <v>821600</v>
      </c>
      <c r="D151" s="26" t="s">
        <v>82</v>
      </c>
      <c r="E151" s="25" t="s">
        <v>364</v>
      </c>
      <c r="F151" s="65">
        <v>4634200</v>
      </c>
      <c r="G151" s="65">
        <f t="shared" si="26"/>
        <v>3475650</v>
      </c>
    </row>
    <row r="152" spans="1:7" s="16" customFormat="1" ht="15.75" customHeight="1">
      <c r="A152" s="25"/>
      <c r="B152" s="44" t="s">
        <v>188</v>
      </c>
      <c r="C152" s="25">
        <v>821600</v>
      </c>
      <c r="D152" s="26" t="s">
        <v>88</v>
      </c>
      <c r="E152" s="81" t="s">
        <v>375</v>
      </c>
      <c r="F152" s="65">
        <v>300000</v>
      </c>
      <c r="G152" s="65">
        <f t="shared" si="26"/>
        <v>225000</v>
      </c>
    </row>
    <row r="153" spans="1:7" s="16" customFormat="1" ht="15" customHeight="1">
      <c r="A153" s="25"/>
      <c r="B153" s="44" t="s">
        <v>188</v>
      </c>
      <c r="C153" s="25">
        <v>821600</v>
      </c>
      <c r="D153" s="26" t="s">
        <v>94</v>
      </c>
      <c r="E153" s="81" t="s">
        <v>363</v>
      </c>
      <c r="F153" s="65">
        <v>3439900</v>
      </c>
      <c r="G153" s="65">
        <f t="shared" si="26"/>
        <v>2579925</v>
      </c>
    </row>
    <row r="154" spans="1:7" s="16" customFormat="1" ht="13.5" customHeight="1">
      <c r="A154" s="25"/>
      <c r="B154" s="44" t="s">
        <v>188</v>
      </c>
      <c r="C154" s="25">
        <v>821600</v>
      </c>
      <c r="D154" s="26" t="s">
        <v>121</v>
      </c>
      <c r="E154" s="81" t="s">
        <v>307</v>
      </c>
      <c r="F154" s="65">
        <v>100000</v>
      </c>
      <c r="G154" s="65">
        <f t="shared" si="26"/>
        <v>75000</v>
      </c>
    </row>
    <row r="155" spans="1:7" s="16" customFormat="1" ht="12.75">
      <c r="A155" s="25"/>
      <c r="B155" s="44" t="s">
        <v>190</v>
      </c>
      <c r="C155" s="25">
        <v>821600</v>
      </c>
      <c r="D155" s="26" t="s">
        <v>151</v>
      </c>
      <c r="E155" s="25" t="s">
        <v>337</v>
      </c>
      <c r="F155" s="65">
        <v>20000</v>
      </c>
      <c r="G155" s="65">
        <f t="shared" si="26"/>
        <v>15000</v>
      </c>
    </row>
    <row r="156" spans="1:7" s="16" customFormat="1" ht="12.75">
      <c r="A156" s="25"/>
      <c r="B156" s="44" t="s">
        <v>214</v>
      </c>
      <c r="C156" s="25">
        <v>821600</v>
      </c>
      <c r="D156" s="26" t="s">
        <v>158</v>
      </c>
      <c r="E156" s="25" t="s">
        <v>331</v>
      </c>
      <c r="F156" s="65">
        <v>10000</v>
      </c>
      <c r="G156" s="65">
        <f t="shared" si="26"/>
        <v>7500</v>
      </c>
    </row>
    <row r="157" spans="1:7" s="24" customFormat="1" ht="12.75">
      <c r="A157" s="21"/>
      <c r="B157" s="43" t="s">
        <v>222</v>
      </c>
      <c r="C157" s="21">
        <v>823100</v>
      </c>
      <c r="D157" s="22">
        <v>3</v>
      </c>
      <c r="E157" s="21" t="s">
        <v>224</v>
      </c>
      <c r="F157" s="63">
        <v>1220000</v>
      </c>
      <c r="G157" s="65">
        <f t="shared" si="26"/>
        <v>915000</v>
      </c>
    </row>
    <row r="158" spans="1:7" s="16" customFormat="1" ht="12.75">
      <c r="A158" s="25"/>
      <c r="B158" s="44"/>
      <c r="C158" s="25"/>
      <c r="D158" s="26"/>
      <c r="E158" s="51" t="s">
        <v>398</v>
      </c>
      <c r="F158" s="63">
        <f>SUM(F126+F148+F157)</f>
        <v>13959600</v>
      </c>
      <c r="G158" s="63">
        <f>SUM(G126+G148+G157)</f>
        <v>10469700</v>
      </c>
    </row>
    <row r="159" spans="1:7" s="16" customFormat="1" ht="12.75" hidden="1">
      <c r="A159" s="25"/>
      <c r="B159" s="25"/>
      <c r="C159" s="25"/>
      <c r="D159" s="26"/>
      <c r="E159" s="51"/>
      <c r="F159" s="63"/>
      <c r="G159" s="63"/>
    </row>
    <row r="160" spans="1:7" s="16" customFormat="1" ht="12.75">
      <c r="A160" s="10" t="s">
        <v>387</v>
      </c>
      <c r="B160" s="13"/>
      <c r="C160" s="13"/>
      <c r="D160" s="14"/>
      <c r="E160" s="52" t="s">
        <v>423</v>
      </c>
      <c r="F160" s="61"/>
      <c r="G160" s="61"/>
    </row>
    <row r="161" spans="1:7" s="20" customFormat="1" ht="13.5">
      <c r="A161" s="17"/>
      <c r="B161" s="17"/>
      <c r="C161" s="17">
        <v>610000</v>
      </c>
      <c r="D161" s="18">
        <v>1</v>
      </c>
      <c r="E161" s="17" t="s">
        <v>182</v>
      </c>
      <c r="F161" s="62">
        <f t="shared" ref="F161" si="27">SUM(F162+F165+F167)</f>
        <v>5799000</v>
      </c>
      <c r="G161" s="62">
        <f>SUM(G162+G165+G167)</f>
        <v>4349250</v>
      </c>
    </row>
    <row r="162" spans="1:7" s="24" customFormat="1" ht="12.75">
      <c r="A162" s="21"/>
      <c r="B162" s="43"/>
      <c r="C162" s="21">
        <v>611000</v>
      </c>
      <c r="D162" s="22" t="s">
        <v>10</v>
      </c>
      <c r="E162" s="21" t="s">
        <v>260</v>
      </c>
      <c r="F162" s="63">
        <f t="shared" ref="F162" si="28">SUM(F163+F164)</f>
        <v>4780000</v>
      </c>
      <c r="G162" s="63">
        <f>SUM(G163+G164)</f>
        <v>3585000</v>
      </c>
    </row>
    <row r="163" spans="1:7" s="16" customFormat="1" ht="12.75">
      <c r="A163" s="25"/>
      <c r="B163" s="44" t="s">
        <v>243</v>
      </c>
      <c r="C163" s="25">
        <v>611100</v>
      </c>
      <c r="D163" s="26" t="s">
        <v>12</v>
      </c>
      <c r="E163" s="25" t="s">
        <v>261</v>
      </c>
      <c r="F163" s="65">
        <v>4120000</v>
      </c>
      <c r="G163" s="65">
        <f t="shared" ref="G163:G164" si="29">(F163/12)*9</f>
        <v>3090000</v>
      </c>
    </row>
    <row r="164" spans="1:7" s="16" customFormat="1" ht="12.75">
      <c r="A164" s="25"/>
      <c r="B164" s="44" t="s">
        <v>243</v>
      </c>
      <c r="C164" s="25">
        <v>611200</v>
      </c>
      <c r="D164" s="26" t="s">
        <v>20</v>
      </c>
      <c r="E164" s="25" t="s">
        <v>262</v>
      </c>
      <c r="F164" s="65">
        <v>660000</v>
      </c>
      <c r="G164" s="65">
        <f t="shared" si="29"/>
        <v>495000</v>
      </c>
    </row>
    <row r="165" spans="1:7" s="24" customFormat="1" ht="12.75">
      <c r="A165" s="21"/>
      <c r="B165" s="43"/>
      <c r="C165" s="21">
        <v>612000</v>
      </c>
      <c r="D165" s="22" t="s">
        <v>29</v>
      </c>
      <c r="E165" s="21" t="s">
        <v>263</v>
      </c>
      <c r="F165" s="63">
        <f t="shared" ref="F165" si="30">SUM(F166)</f>
        <v>450000</v>
      </c>
      <c r="G165" s="63">
        <f>SUM(G166)</f>
        <v>337500</v>
      </c>
    </row>
    <row r="166" spans="1:7" s="16" customFormat="1" ht="12.75">
      <c r="A166" s="25"/>
      <c r="B166" s="44" t="s">
        <v>243</v>
      </c>
      <c r="C166" s="25">
        <v>612100</v>
      </c>
      <c r="D166" s="26" t="s">
        <v>31</v>
      </c>
      <c r="E166" s="25" t="s">
        <v>263</v>
      </c>
      <c r="F166" s="65">
        <v>450000</v>
      </c>
      <c r="G166" s="65">
        <f t="shared" ref="G166" si="31">(F166/12)*9</f>
        <v>337500</v>
      </c>
    </row>
    <row r="167" spans="1:7" s="24" customFormat="1" ht="12.75">
      <c r="A167" s="21"/>
      <c r="B167" s="43"/>
      <c r="C167" s="21">
        <v>613000</v>
      </c>
      <c r="D167" s="22" t="s">
        <v>45</v>
      </c>
      <c r="E167" s="21" t="s">
        <v>183</v>
      </c>
      <c r="F167" s="63">
        <f t="shared" ref="F167" si="32">SUM(F168:F179)</f>
        <v>569000</v>
      </c>
      <c r="G167" s="63">
        <f>SUM(G168:G179)</f>
        <v>426750</v>
      </c>
    </row>
    <row r="168" spans="1:7" s="16" customFormat="1" ht="12.75">
      <c r="A168" s="25"/>
      <c r="B168" s="44" t="s">
        <v>264</v>
      </c>
      <c r="C168" s="25">
        <v>613100</v>
      </c>
      <c r="D168" s="26" t="s">
        <v>47</v>
      </c>
      <c r="E168" s="25" t="s">
        <v>185</v>
      </c>
      <c r="F168" s="65">
        <v>1000</v>
      </c>
      <c r="G168" s="65">
        <f t="shared" ref="G168:G178" si="33">(F168/12)*9</f>
        <v>750</v>
      </c>
    </row>
    <row r="169" spans="1:7" s="16" customFormat="1" ht="12.75">
      <c r="A169" s="25"/>
      <c r="B169" s="44" t="s">
        <v>264</v>
      </c>
      <c r="C169" s="25">
        <v>613200</v>
      </c>
      <c r="D169" s="26" t="s">
        <v>50</v>
      </c>
      <c r="E169" s="25" t="s">
        <v>265</v>
      </c>
      <c r="F169" s="65">
        <v>100000</v>
      </c>
      <c r="G169" s="65">
        <f t="shared" si="33"/>
        <v>75000</v>
      </c>
    </row>
    <row r="170" spans="1:7" s="16" customFormat="1" ht="12.75">
      <c r="A170" s="25"/>
      <c r="B170" s="44" t="s">
        <v>264</v>
      </c>
      <c r="C170" s="25">
        <v>613300</v>
      </c>
      <c r="D170" s="26" t="s">
        <v>266</v>
      </c>
      <c r="E170" s="25" t="s">
        <v>267</v>
      </c>
      <c r="F170" s="65">
        <v>90000</v>
      </c>
      <c r="G170" s="65">
        <f t="shared" si="33"/>
        <v>67500</v>
      </c>
    </row>
    <row r="171" spans="1:7" s="16" customFormat="1" ht="12.75">
      <c r="A171" s="25"/>
      <c r="B171" s="44" t="s">
        <v>264</v>
      </c>
      <c r="C171" s="25">
        <v>613400</v>
      </c>
      <c r="D171" s="26" t="s">
        <v>268</v>
      </c>
      <c r="E171" s="25" t="s">
        <v>269</v>
      </c>
      <c r="F171" s="65">
        <v>80000</v>
      </c>
      <c r="G171" s="65">
        <f t="shared" si="33"/>
        <v>60000</v>
      </c>
    </row>
    <row r="172" spans="1:7" s="16" customFormat="1" ht="12.75">
      <c r="A172" s="25"/>
      <c r="B172" s="44" t="s">
        <v>264</v>
      </c>
      <c r="C172" s="25">
        <v>613500</v>
      </c>
      <c r="D172" s="26" t="s">
        <v>270</v>
      </c>
      <c r="E172" s="25" t="s">
        <v>271</v>
      </c>
      <c r="F172" s="65">
        <v>30000</v>
      </c>
      <c r="G172" s="65">
        <f t="shared" si="33"/>
        <v>22500</v>
      </c>
    </row>
    <row r="173" spans="1:7" s="16" customFormat="1" ht="12.75">
      <c r="A173" s="25"/>
      <c r="B173" s="44" t="s">
        <v>264</v>
      </c>
      <c r="C173" s="25">
        <v>613700</v>
      </c>
      <c r="D173" s="26" t="s">
        <v>272</v>
      </c>
      <c r="E173" s="25" t="s">
        <v>273</v>
      </c>
      <c r="F173" s="65">
        <v>40000</v>
      </c>
      <c r="G173" s="65">
        <f t="shared" si="33"/>
        <v>30000</v>
      </c>
    </row>
    <row r="174" spans="1:7" s="16" customFormat="1" ht="12.75">
      <c r="A174" s="25"/>
      <c r="B174" s="44" t="s">
        <v>264</v>
      </c>
      <c r="C174" s="25">
        <v>613800</v>
      </c>
      <c r="D174" s="26" t="s">
        <v>274</v>
      </c>
      <c r="E174" s="25" t="s">
        <v>275</v>
      </c>
      <c r="F174" s="65">
        <v>14500</v>
      </c>
      <c r="G174" s="65">
        <f t="shared" si="33"/>
        <v>10875</v>
      </c>
    </row>
    <row r="175" spans="1:7" s="16" customFormat="1" ht="12.75">
      <c r="A175" s="25"/>
      <c r="B175" s="44" t="s">
        <v>188</v>
      </c>
      <c r="C175" s="25">
        <v>613900</v>
      </c>
      <c r="D175" s="58" t="s">
        <v>276</v>
      </c>
      <c r="E175" s="25" t="s">
        <v>348</v>
      </c>
      <c r="F175" s="65">
        <v>13000</v>
      </c>
      <c r="G175" s="65">
        <f t="shared" si="33"/>
        <v>9750</v>
      </c>
    </row>
    <row r="176" spans="1:7" s="16" customFormat="1" ht="12.75">
      <c r="A176" s="25"/>
      <c r="B176" s="44" t="s">
        <v>188</v>
      </c>
      <c r="C176" s="25">
        <v>613900</v>
      </c>
      <c r="D176" s="26" t="s">
        <v>381</v>
      </c>
      <c r="E176" s="25" t="s">
        <v>456</v>
      </c>
      <c r="F176" s="65">
        <v>100000</v>
      </c>
      <c r="G176" s="65">
        <f t="shared" si="33"/>
        <v>75000</v>
      </c>
    </row>
    <row r="177" spans="1:7" s="16" customFormat="1" ht="12.75">
      <c r="A177" s="25"/>
      <c r="B177" s="44" t="s">
        <v>188</v>
      </c>
      <c r="C177" s="25">
        <v>613900</v>
      </c>
      <c r="D177" s="26" t="s">
        <v>457</v>
      </c>
      <c r="E177" s="25" t="s">
        <v>441</v>
      </c>
      <c r="F177" s="65">
        <v>500</v>
      </c>
      <c r="G177" s="65">
        <f t="shared" si="33"/>
        <v>375</v>
      </c>
    </row>
    <row r="178" spans="1:7" s="16" customFormat="1" ht="12.75">
      <c r="A178" s="25"/>
      <c r="B178" s="44" t="s">
        <v>264</v>
      </c>
      <c r="C178" s="25">
        <v>613900</v>
      </c>
      <c r="D178" s="26" t="s">
        <v>458</v>
      </c>
      <c r="E178" s="25" t="s">
        <v>186</v>
      </c>
      <c r="F178" s="65">
        <v>100000</v>
      </c>
      <c r="G178" s="65">
        <f t="shared" si="33"/>
        <v>75000</v>
      </c>
    </row>
    <row r="179" spans="1:7" s="16" customFormat="1" ht="12.75" hidden="1">
      <c r="A179" s="25"/>
      <c r="B179" s="44"/>
      <c r="C179" s="25"/>
      <c r="D179" s="26"/>
      <c r="E179" s="25"/>
      <c r="F179" s="65"/>
      <c r="G179" s="65"/>
    </row>
    <row r="180" spans="1:7" s="24" customFormat="1" ht="12.75">
      <c r="A180" s="21"/>
      <c r="B180" s="43"/>
      <c r="C180" s="21">
        <v>821000</v>
      </c>
      <c r="D180" s="22">
        <v>2</v>
      </c>
      <c r="E180" s="51" t="s">
        <v>213</v>
      </c>
      <c r="F180" s="63">
        <f t="shared" ref="F180" si="34">SUM(F181:F183)</f>
        <v>140000</v>
      </c>
      <c r="G180" s="63">
        <f>SUM(G181:G183)</f>
        <v>105000</v>
      </c>
    </row>
    <row r="181" spans="1:7" s="16" customFormat="1" ht="12.75">
      <c r="A181" s="25"/>
      <c r="B181" s="44" t="s">
        <v>264</v>
      </c>
      <c r="C181" s="25">
        <v>821300</v>
      </c>
      <c r="D181" s="26" t="s">
        <v>54</v>
      </c>
      <c r="E181" s="25" t="s">
        <v>283</v>
      </c>
      <c r="F181" s="65">
        <v>70000</v>
      </c>
      <c r="G181" s="65">
        <f t="shared" ref="G181:G183" si="35">(F181/12)*9</f>
        <v>52500</v>
      </c>
    </row>
    <row r="182" spans="1:7" s="16" customFormat="1" ht="12.75" hidden="1">
      <c r="A182" s="25"/>
      <c r="B182" s="44"/>
      <c r="C182" s="25"/>
      <c r="D182" s="26"/>
      <c r="E182" s="25"/>
      <c r="F182" s="65"/>
      <c r="G182" s="65">
        <f t="shared" si="35"/>
        <v>0</v>
      </c>
    </row>
    <row r="183" spans="1:7" s="16" customFormat="1" ht="12.75">
      <c r="A183" s="25"/>
      <c r="B183" s="44" t="s">
        <v>264</v>
      </c>
      <c r="C183" s="25">
        <v>821600</v>
      </c>
      <c r="D183" s="26" t="s">
        <v>72</v>
      </c>
      <c r="E183" s="25" t="s">
        <v>284</v>
      </c>
      <c r="F183" s="65">
        <v>70000</v>
      </c>
      <c r="G183" s="65">
        <f t="shared" si="35"/>
        <v>52500</v>
      </c>
    </row>
    <row r="184" spans="1:7" s="16" customFormat="1" ht="12.75">
      <c r="A184" s="25"/>
      <c r="B184" s="44"/>
      <c r="C184" s="25"/>
      <c r="D184" s="26"/>
      <c r="E184" s="51" t="s">
        <v>399</v>
      </c>
      <c r="F184" s="63">
        <f t="shared" ref="F184" si="36">SUM(F161+F180)</f>
        <v>5939000</v>
      </c>
      <c r="G184" s="63">
        <f>SUM(G161+G180)</f>
        <v>4454250</v>
      </c>
    </row>
    <row r="185" spans="1:7" s="16" customFormat="1" ht="12.75">
      <c r="A185" s="10" t="s">
        <v>388</v>
      </c>
      <c r="B185" s="47"/>
      <c r="C185" s="47"/>
      <c r="D185" s="48"/>
      <c r="E185" s="52" t="s">
        <v>424</v>
      </c>
      <c r="F185" s="68"/>
      <c r="G185" s="68"/>
    </row>
    <row r="186" spans="1:7" s="20" customFormat="1" ht="13.5">
      <c r="A186" s="17"/>
      <c r="B186" s="17"/>
      <c r="C186" s="17">
        <v>610000</v>
      </c>
      <c r="D186" s="18">
        <v>1</v>
      </c>
      <c r="E186" s="17" t="s">
        <v>182</v>
      </c>
      <c r="F186" s="62">
        <f t="shared" ref="F186" si="37">SUM(F187)</f>
        <v>34500</v>
      </c>
      <c r="G186" s="62">
        <f>SUM(G187)</f>
        <v>25875</v>
      </c>
    </row>
    <row r="187" spans="1:7" s="24" customFormat="1" ht="12.75">
      <c r="A187" s="21"/>
      <c r="B187" s="43"/>
      <c r="C187" s="21">
        <v>613000</v>
      </c>
      <c r="D187" s="22" t="s">
        <v>10</v>
      </c>
      <c r="E187" s="21" t="s">
        <v>183</v>
      </c>
      <c r="F187" s="63">
        <f t="shared" ref="F187" si="38">SUM(F188:F190)</f>
        <v>34500</v>
      </c>
      <c r="G187" s="63">
        <f>SUM(G188:G190)</f>
        <v>25875</v>
      </c>
    </row>
    <row r="188" spans="1:7" s="16" customFormat="1" ht="12.75">
      <c r="A188" s="25"/>
      <c r="B188" s="44" t="s">
        <v>184</v>
      </c>
      <c r="C188" s="25">
        <v>613100</v>
      </c>
      <c r="D188" s="26" t="s">
        <v>12</v>
      </c>
      <c r="E188" s="25" t="s">
        <v>185</v>
      </c>
      <c r="F188" s="65">
        <v>4500</v>
      </c>
      <c r="G188" s="65">
        <f t="shared" ref="G188:G191" si="39">(F188/12)*9</f>
        <v>3375</v>
      </c>
    </row>
    <row r="189" spans="1:7" s="16" customFormat="1" ht="12.75">
      <c r="A189" s="25"/>
      <c r="B189" s="44" t="s">
        <v>184</v>
      </c>
      <c r="C189" s="25">
        <v>613900</v>
      </c>
      <c r="D189" s="26" t="s">
        <v>20</v>
      </c>
      <c r="E189" s="25" t="s">
        <v>441</v>
      </c>
      <c r="F189" s="65">
        <v>15000</v>
      </c>
      <c r="G189" s="65">
        <f t="shared" si="39"/>
        <v>11250</v>
      </c>
    </row>
    <row r="190" spans="1:7" s="16" customFormat="1" ht="12.75">
      <c r="A190" s="25"/>
      <c r="B190" s="44" t="s">
        <v>184</v>
      </c>
      <c r="C190" s="25">
        <v>613900</v>
      </c>
      <c r="D190" s="26" t="s">
        <v>23</v>
      </c>
      <c r="E190" s="25" t="s">
        <v>186</v>
      </c>
      <c r="F190" s="65">
        <v>15000</v>
      </c>
      <c r="G190" s="65">
        <f t="shared" si="39"/>
        <v>11250</v>
      </c>
    </row>
    <row r="191" spans="1:7" s="24" customFormat="1" ht="12.75">
      <c r="A191" s="21"/>
      <c r="B191" s="43" t="s">
        <v>184</v>
      </c>
      <c r="C191" s="21"/>
      <c r="D191" s="22" t="s">
        <v>308</v>
      </c>
      <c r="E191" s="21" t="s">
        <v>187</v>
      </c>
      <c r="F191" s="63">
        <v>20000</v>
      </c>
      <c r="G191" s="65">
        <f t="shared" si="39"/>
        <v>15000</v>
      </c>
    </row>
    <row r="192" spans="1:7" s="16" customFormat="1" ht="12.75">
      <c r="A192" s="25"/>
      <c r="B192" s="25"/>
      <c r="C192" s="25"/>
      <c r="D192" s="26"/>
      <c r="E192" s="51" t="s">
        <v>400</v>
      </c>
      <c r="F192" s="63">
        <f t="shared" ref="F192" si="40">SUM(F186+F191)</f>
        <v>54500</v>
      </c>
      <c r="G192" s="63">
        <f>SUM(G186+G191)</f>
        <v>40875</v>
      </c>
    </row>
    <row r="193" spans="1:7" s="16" customFormat="1" ht="12.75">
      <c r="A193" s="10" t="s">
        <v>389</v>
      </c>
      <c r="B193" s="47"/>
      <c r="C193" s="47"/>
      <c r="D193" s="48"/>
      <c r="E193" s="52" t="s">
        <v>425</v>
      </c>
      <c r="F193" s="68"/>
      <c r="G193" s="68"/>
    </row>
    <row r="194" spans="1:7" s="20" customFormat="1" ht="13.5">
      <c r="A194" s="17"/>
      <c r="B194" s="17"/>
      <c r="C194" s="17">
        <v>610000</v>
      </c>
      <c r="D194" s="18">
        <v>1</v>
      </c>
      <c r="E194" s="17" t="s">
        <v>182</v>
      </c>
      <c r="F194" s="62">
        <f t="shared" ref="F194" si="41">SUM(F195)</f>
        <v>188000</v>
      </c>
      <c r="G194" s="62">
        <f>SUM(G195)</f>
        <v>141000</v>
      </c>
    </row>
    <row r="195" spans="1:7" s="24" customFormat="1" ht="12.75">
      <c r="A195" s="21"/>
      <c r="B195" s="43"/>
      <c r="C195" s="21">
        <v>613000</v>
      </c>
      <c r="D195" s="22" t="s">
        <v>10</v>
      </c>
      <c r="E195" s="21" t="s">
        <v>183</v>
      </c>
      <c r="F195" s="63">
        <f t="shared" ref="F195" si="42">SUM(F196:F202)</f>
        <v>188000</v>
      </c>
      <c r="G195" s="63">
        <f>SUM(G196:G202)</f>
        <v>141000</v>
      </c>
    </row>
    <row r="196" spans="1:7" s="16" customFormat="1" ht="12.75">
      <c r="A196" s="25"/>
      <c r="B196" s="44" t="s">
        <v>184</v>
      </c>
      <c r="C196" s="25">
        <v>613100</v>
      </c>
      <c r="D196" s="26" t="s">
        <v>12</v>
      </c>
      <c r="E196" s="25" t="s">
        <v>185</v>
      </c>
      <c r="F196" s="65">
        <v>1000</v>
      </c>
      <c r="G196" s="65">
        <f t="shared" ref="G196:G202" si="43">(F196/12)*9</f>
        <v>750</v>
      </c>
    </row>
    <row r="197" spans="1:7" s="16" customFormat="1" ht="12.75">
      <c r="A197" s="25"/>
      <c r="B197" s="44" t="s">
        <v>184</v>
      </c>
      <c r="C197" s="25">
        <v>613900</v>
      </c>
      <c r="D197" s="26" t="s">
        <v>20</v>
      </c>
      <c r="E197" s="25" t="s">
        <v>441</v>
      </c>
      <c r="F197" s="65">
        <v>500</v>
      </c>
      <c r="G197" s="65">
        <f t="shared" si="43"/>
        <v>375</v>
      </c>
    </row>
    <row r="198" spans="1:7" s="16" customFormat="1" ht="12.75">
      <c r="A198" s="25"/>
      <c r="B198" s="44" t="s">
        <v>184</v>
      </c>
      <c r="C198" s="25">
        <v>613900</v>
      </c>
      <c r="D198" s="26" t="s">
        <v>23</v>
      </c>
      <c r="E198" s="25" t="s">
        <v>186</v>
      </c>
      <c r="F198" s="65">
        <v>19500</v>
      </c>
      <c r="G198" s="65">
        <f t="shared" si="43"/>
        <v>14625</v>
      </c>
    </row>
    <row r="199" spans="1:7" s="16" customFormat="1" ht="12.75">
      <c r="A199" s="25"/>
      <c r="B199" s="44" t="s">
        <v>184</v>
      </c>
      <c r="C199" s="25">
        <v>613900</v>
      </c>
      <c r="D199" s="26" t="s">
        <v>191</v>
      </c>
      <c r="E199" s="25" t="s">
        <v>227</v>
      </c>
      <c r="F199" s="65">
        <v>20000</v>
      </c>
      <c r="G199" s="65">
        <f t="shared" si="43"/>
        <v>15000</v>
      </c>
    </row>
    <row r="200" spans="1:7" s="16" customFormat="1" ht="12.75">
      <c r="A200" s="25"/>
      <c r="B200" s="44" t="s">
        <v>184</v>
      </c>
      <c r="C200" s="25">
        <v>613900</v>
      </c>
      <c r="D200" s="26" t="s">
        <v>192</v>
      </c>
      <c r="E200" s="25" t="s">
        <v>459</v>
      </c>
      <c r="F200" s="65">
        <v>20000</v>
      </c>
      <c r="G200" s="65">
        <f t="shared" si="43"/>
        <v>15000</v>
      </c>
    </row>
    <row r="201" spans="1:7" s="16" customFormat="1" ht="12.75">
      <c r="A201" s="25"/>
      <c r="B201" s="44" t="s">
        <v>184</v>
      </c>
      <c r="C201" s="25">
        <v>613900</v>
      </c>
      <c r="D201" s="26" t="s">
        <v>193</v>
      </c>
      <c r="E201" s="25" t="s">
        <v>285</v>
      </c>
      <c r="F201" s="65">
        <v>112000</v>
      </c>
      <c r="G201" s="65">
        <f t="shared" si="43"/>
        <v>84000</v>
      </c>
    </row>
    <row r="202" spans="1:7" s="16" customFormat="1" ht="12.75">
      <c r="A202" s="25"/>
      <c r="B202" s="44" t="s">
        <v>243</v>
      </c>
      <c r="C202" s="25">
        <v>613900</v>
      </c>
      <c r="D202" s="26" t="s">
        <v>194</v>
      </c>
      <c r="E202" s="25" t="s">
        <v>277</v>
      </c>
      <c r="F202" s="65">
        <v>15000</v>
      </c>
      <c r="G202" s="65">
        <f t="shared" si="43"/>
        <v>11250</v>
      </c>
    </row>
    <row r="203" spans="1:7" s="16" customFormat="1" ht="12.75">
      <c r="A203" s="25"/>
      <c r="B203" s="25"/>
      <c r="C203" s="25"/>
      <c r="D203" s="26"/>
      <c r="E203" s="51" t="s">
        <v>401</v>
      </c>
      <c r="F203" s="63">
        <f t="shared" ref="F203" si="44">SUM(F194)</f>
        <v>188000</v>
      </c>
      <c r="G203" s="63">
        <f>SUM(G194)</f>
        <v>141000</v>
      </c>
    </row>
    <row r="204" spans="1:7" s="16" customFormat="1" ht="12.75">
      <c r="A204" s="10" t="s">
        <v>390</v>
      </c>
      <c r="B204" s="47"/>
      <c r="C204" s="47"/>
      <c r="D204" s="48"/>
      <c r="E204" s="52" t="s">
        <v>426</v>
      </c>
      <c r="F204" s="68"/>
      <c r="G204" s="68"/>
    </row>
    <row r="205" spans="1:7" s="20" customFormat="1" ht="13.5">
      <c r="A205" s="17"/>
      <c r="B205" s="17"/>
      <c r="C205" s="17">
        <v>610000</v>
      </c>
      <c r="D205" s="18">
        <v>1</v>
      </c>
      <c r="E205" s="17" t="s">
        <v>182</v>
      </c>
      <c r="F205" s="62">
        <f t="shared" ref="F205" si="45">SUM(F206)</f>
        <v>4000</v>
      </c>
      <c r="G205" s="62">
        <f>SUM(G206)</f>
        <v>3000</v>
      </c>
    </row>
    <row r="206" spans="1:7" s="24" customFormat="1" ht="12.75">
      <c r="A206" s="21"/>
      <c r="B206" s="43"/>
      <c r="C206" s="21">
        <v>613000</v>
      </c>
      <c r="D206" s="22" t="s">
        <v>10</v>
      </c>
      <c r="E206" s="21" t="s">
        <v>183</v>
      </c>
      <c r="F206" s="63">
        <f t="shared" ref="F206" si="46">SUM(F207:F209)</f>
        <v>4000</v>
      </c>
      <c r="G206" s="63">
        <f>SUM(G207:G209)</f>
        <v>3000</v>
      </c>
    </row>
    <row r="207" spans="1:7" s="16" customFormat="1" ht="12.75">
      <c r="A207" s="25"/>
      <c r="B207" s="44" t="s">
        <v>184</v>
      </c>
      <c r="C207" s="25">
        <v>613100</v>
      </c>
      <c r="D207" s="26" t="s">
        <v>12</v>
      </c>
      <c r="E207" s="25" t="s">
        <v>185</v>
      </c>
      <c r="F207" s="65">
        <v>1000</v>
      </c>
      <c r="G207" s="65">
        <f t="shared" ref="G207:G209" si="47">(F207/12)*9</f>
        <v>750</v>
      </c>
    </row>
    <row r="208" spans="1:7" s="16" customFormat="1" ht="12.75">
      <c r="A208" s="25"/>
      <c r="B208" s="44" t="s">
        <v>184</v>
      </c>
      <c r="C208" s="25">
        <v>613900</v>
      </c>
      <c r="D208" s="26" t="s">
        <v>20</v>
      </c>
      <c r="E208" s="25" t="s">
        <v>441</v>
      </c>
      <c r="F208" s="65">
        <v>500</v>
      </c>
      <c r="G208" s="65">
        <f t="shared" si="47"/>
        <v>375</v>
      </c>
    </row>
    <row r="209" spans="1:7" s="16" customFormat="1" ht="12.75">
      <c r="A209" s="25"/>
      <c r="B209" s="44" t="s">
        <v>184</v>
      </c>
      <c r="C209" s="25">
        <v>613900</v>
      </c>
      <c r="D209" s="26" t="s">
        <v>23</v>
      </c>
      <c r="E209" s="25" t="s">
        <v>186</v>
      </c>
      <c r="F209" s="65">
        <v>2500</v>
      </c>
      <c r="G209" s="65">
        <f t="shared" si="47"/>
        <v>1875</v>
      </c>
    </row>
    <row r="210" spans="1:7" s="16" customFormat="1" ht="12.75">
      <c r="A210" s="25"/>
      <c r="B210" s="25"/>
      <c r="C210" s="25"/>
      <c r="D210" s="26"/>
      <c r="E210" s="51" t="s">
        <v>402</v>
      </c>
      <c r="F210" s="63">
        <f t="shared" ref="F210" si="48">SUM(F205)</f>
        <v>4000</v>
      </c>
      <c r="G210" s="63">
        <f>SUM(G205)</f>
        <v>3000</v>
      </c>
    </row>
    <row r="211" spans="1:7" s="16" customFormat="1" ht="12.75">
      <c r="A211" s="10" t="s">
        <v>391</v>
      </c>
      <c r="B211" s="13"/>
      <c r="C211" s="13"/>
      <c r="D211" s="14"/>
      <c r="E211" s="13" t="s">
        <v>427</v>
      </c>
      <c r="F211" s="61"/>
      <c r="G211" s="61"/>
    </row>
    <row r="212" spans="1:7" s="20" customFormat="1" ht="13.5">
      <c r="A212" s="17"/>
      <c r="B212" s="17"/>
      <c r="C212" s="17">
        <v>610000</v>
      </c>
      <c r="D212" s="18">
        <v>1</v>
      </c>
      <c r="E212" s="17" t="s">
        <v>182</v>
      </c>
      <c r="F212" s="62">
        <f t="shared" ref="F212" si="49">SUM(F213)</f>
        <v>4000</v>
      </c>
      <c r="G212" s="62">
        <f>SUM(G213)</f>
        <v>3000</v>
      </c>
    </row>
    <row r="213" spans="1:7" s="24" customFormat="1" ht="12.75">
      <c r="A213" s="21"/>
      <c r="B213" s="43"/>
      <c r="C213" s="21">
        <v>613000</v>
      </c>
      <c r="D213" s="22" t="s">
        <v>10</v>
      </c>
      <c r="E213" s="21" t="s">
        <v>183</v>
      </c>
      <c r="F213" s="63">
        <f t="shared" ref="F213" si="50">SUM(F214:F216)</f>
        <v>4000</v>
      </c>
      <c r="G213" s="63">
        <f>SUM(G214:G216)</f>
        <v>3000</v>
      </c>
    </row>
    <row r="214" spans="1:7" s="16" customFormat="1" ht="12.75">
      <c r="A214" s="25"/>
      <c r="B214" s="44" t="s">
        <v>208</v>
      </c>
      <c r="C214" s="25">
        <v>613100</v>
      </c>
      <c r="D214" s="26" t="s">
        <v>12</v>
      </c>
      <c r="E214" s="25" t="s">
        <v>185</v>
      </c>
      <c r="F214" s="65">
        <v>1000</v>
      </c>
      <c r="G214" s="65">
        <f t="shared" ref="G214:G216" si="51">(F214/12)*9</f>
        <v>750</v>
      </c>
    </row>
    <row r="215" spans="1:7" s="16" customFormat="1" ht="12.75">
      <c r="A215" s="25"/>
      <c r="B215" s="44" t="s">
        <v>208</v>
      </c>
      <c r="C215" s="25">
        <v>613900</v>
      </c>
      <c r="D215" s="26" t="s">
        <v>20</v>
      </c>
      <c r="E215" s="25" t="s">
        <v>441</v>
      </c>
      <c r="F215" s="65">
        <v>500</v>
      </c>
      <c r="G215" s="65">
        <f t="shared" si="51"/>
        <v>375</v>
      </c>
    </row>
    <row r="216" spans="1:7" s="16" customFormat="1" ht="12.75">
      <c r="A216" s="25"/>
      <c r="B216" s="44" t="s">
        <v>208</v>
      </c>
      <c r="C216" s="25">
        <v>613900</v>
      </c>
      <c r="D216" s="26" t="s">
        <v>20</v>
      </c>
      <c r="E216" s="25" t="s">
        <v>186</v>
      </c>
      <c r="F216" s="65">
        <v>2500</v>
      </c>
      <c r="G216" s="65">
        <f t="shared" si="51"/>
        <v>1875</v>
      </c>
    </row>
    <row r="217" spans="1:7" s="16" customFormat="1" ht="12.75">
      <c r="A217" s="25"/>
      <c r="B217" s="25"/>
      <c r="C217" s="25"/>
      <c r="D217" s="26"/>
      <c r="E217" s="51" t="s">
        <v>403</v>
      </c>
      <c r="F217" s="63">
        <f t="shared" ref="F217" si="52">SUM(F212)</f>
        <v>4000</v>
      </c>
      <c r="G217" s="63">
        <f>SUM(G212)</f>
        <v>3000</v>
      </c>
    </row>
    <row r="218" spans="1:7" s="16" customFormat="1" ht="12.75" customHeight="1">
      <c r="A218" s="46" t="s">
        <v>392</v>
      </c>
      <c r="B218" s="47"/>
      <c r="C218" s="47"/>
      <c r="D218" s="48"/>
      <c r="E218" s="47" t="s">
        <v>428</v>
      </c>
      <c r="F218" s="68"/>
      <c r="G218" s="68"/>
    </row>
    <row r="219" spans="1:7" s="20" customFormat="1" ht="13.5">
      <c r="A219" s="17"/>
      <c r="B219" s="17"/>
      <c r="C219" s="17">
        <v>610000</v>
      </c>
      <c r="D219" s="18">
        <v>1</v>
      </c>
      <c r="E219" s="17" t="s">
        <v>182</v>
      </c>
      <c r="F219" s="62">
        <f t="shared" ref="F219" si="53">SUM(F220+F223+F225+F236)</f>
        <v>6433600</v>
      </c>
      <c r="G219" s="62">
        <f>SUM(G220+G223+G225+G236)</f>
        <v>4825200</v>
      </c>
    </row>
    <row r="220" spans="1:7" s="24" customFormat="1" ht="12.75">
      <c r="A220" s="21"/>
      <c r="B220" s="43"/>
      <c r="C220" s="21">
        <v>611000</v>
      </c>
      <c r="D220" s="22" t="s">
        <v>10</v>
      </c>
      <c r="E220" s="21" t="s">
        <v>260</v>
      </c>
      <c r="F220" s="63">
        <f t="shared" ref="F220" si="54">SUM(F221+F222)</f>
        <v>690000</v>
      </c>
      <c r="G220" s="63">
        <f>SUM(G221+G222)</f>
        <v>517500</v>
      </c>
    </row>
    <row r="221" spans="1:7" s="16" customFormat="1" ht="12.75">
      <c r="A221" s="25"/>
      <c r="B221" s="44">
        <v>1091</v>
      </c>
      <c r="C221" s="25">
        <v>611100</v>
      </c>
      <c r="D221" s="26" t="s">
        <v>12</v>
      </c>
      <c r="E221" s="25" t="s">
        <v>261</v>
      </c>
      <c r="F221" s="65">
        <v>570000</v>
      </c>
      <c r="G221" s="65">
        <f t="shared" ref="G221:G222" si="55">(F221/12)*9</f>
        <v>427500</v>
      </c>
    </row>
    <row r="222" spans="1:7" s="16" customFormat="1" ht="12.75">
      <c r="A222" s="25"/>
      <c r="B222" s="44">
        <v>1091</v>
      </c>
      <c r="C222" s="25">
        <v>611200</v>
      </c>
      <c r="D222" s="26" t="s">
        <v>20</v>
      </c>
      <c r="E222" s="25" t="s">
        <v>262</v>
      </c>
      <c r="F222" s="65">
        <v>120000</v>
      </c>
      <c r="G222" s="65">
        <f t="shared" si="55"/>
        <v>90000</v>
      </c>
    </row>
    <row r="223" spans="1:7" s="24" customFormat="1" ht="12.75">
      <c r="A223" s="21"/>
      <c r="B223" s="43"/>
      <c r="C223" s="21">
        <v>612000</v>
      </c>
      <c r="D223" s="22" t="s">
        <v>29</v>
      </c>
      <c r="E223" s="21" t="s">
        <v>263</v>
      </c>
      <c r="F223" s="63">
        <f t="shared" ref="F223" si="56">SUM(F224)</f>
        <v>55000</v>
      </c>
      <c r="G223" s="63">
        <f>SUM(G224)</f>
        <v>41250</v>
      </c>
    </row>
    <row r="224" spans="1:7" s="16" customFormat="1" ht="12.75">
      <c r="A224" s="25"/>
      <c r="B224" s="44">
        <v>1091</v>
      </c>
      <c r="C224" s="25">
        <v>612100</v>
      </c>
      <c r="D224" s="26" t="s">
        <v>31</v>
      </c>
      <c r="E224" s="25" t="s">
        <v>263</v>
      </c>
      <c r="F224" s="65">
        <v>55000</v>
      </c>
      <c r="G224" s="65">
        <f t="shared" ref="G224" si="57">(F224/12)*9</f>
        <v>41250</v>
      </c>
    </row>
    <row r="225" spans="1:7" s="24" customFormat="1" ht="12.75">
      <c r="A225" s="21"/>
      <c r="B225" s="43"/>
      <c r="C225" s="21">
        <v>613000</v>
      </c>
      <c r="D225" s="22" t="s">
        <v>45</v>
      </c>
      <c r="E225" s="21" t="s">
        <v>183</v>
      </c>
      <c r="F225" s="63">
        <f t="shared" ref="F225" si="58">SUM(F226:F235)</f>
        <v>128600</v>
      </c>
      <c r="G225" s="63">
        <f>SUM(G226:G235)</f>
        <v>96450</v>
      </c>
    </row>
    <row r="226" spans="1:7" s="16" customFormat="1" ht="12.75">
      <c r="A226" s="25"/>
      <c r="B226" s="44">
        <v>1091</v>
      </c>
      <c r="C226" s="25">
        <v>613100</v>
      </c>
      <c r="D226" s="26" t="s">
        <v>47</v>
      </c>
      <c r="E226" s="25" t="s">
        <v>185</v>
      </c>
      <c r="F226" s="65">
        <v>1000</v>
      </c>
      <c r="G226" s="65">
        <f t="shared" ref="G226:G235" si="59">(F226/12)*9</f>
        <v>750</v>
      </c>
    </row>
    <row r="227" spans="1:7" s="16" customFormat="1" ht="12.75">
      <c r="A227" s="25"/>
      <c r="B227" s="44">
        <v>1091</v>
      </c>
      <c r="C227" s="25">
        <v>613200</v>
      </c>
      <c r="D227" s="26" t="s">
        <v>50</v>
      </c>
      <c r="E227" s="25" t="s">
        <v>265</v>
      </c>
      <c r="F227" s="65">
        <v>15000</v>
      </c>
      <c r="G227" s="65">
        <f t="shared" si="59"/>
        <v>11250</v>
      </c>
    </row>
    <row r="228" spans="1:7" s="16" customFormat="1" ht="12.75">
      <c r="A228" s="25"/>
      <c r="B228" s="44">
        <v>1091</v>
      </c>
      <c r="C228" s="25">
        <v>613300</v>
      </c>
      <c r="D228" s="26" t="s">
        <v>266</v>
      </c>
      <c r="E228" s="25" t="s">
        <v>267</v>
      </c>
      <c r="F228" s="65">
        <v>17000</v>
      </c>
      <c r="G228" s="65">
        <f t="shared" si="59"/>
        <v>12750</v>
      </c>
    </row>
    <row r="229" spans="1:7" s="16" customFormat="1" ht="12.75">
      <c r="A229" s="25"/>
      <c r="B229" s="44">
        <v>1091</v>
      </c>
      <c r="C229" s="25">
        <v>613300</v>
      </c>
      <c r="D229" s="26" t="s">
        <v>268</v>
      </c>
      <c r="E229" s="25" t="s">
        <v>552</v>
      </c>
      <c r="F229" s="65">
        <v>50000</v>
      </c>
      <c r="G229" s="65">
        <f t="shared" si="59"/>
        <v>37500</v>
      </c>
    </row>
    <row r="230" spans="1:7" s="16" customFormat="1" ht="12.75">
      <c r="A230" s="25"/>
      <c r="B230" s="44">
        <v>1091</v>
      </c>
      <c r="C230" s="25">
        <v>613400</v>
      </c>
      <c r="D230" s="26" t="s">
        <v>270</v>
      </c>
      <c r="E230" s="25" t="s">
        <v>269</v>
      </c>
      <c r="F230" s="65">
        <v>17100</v>
      </c>
      <c r="G230" s="65">
        <f t="shared" si="59"/>
        <v>12825</v>
      </c>
    </row>
    <row r="231" spans="1:7" s="16" customFormat="1" ht="12.75">
      <c r="A231" s="25"/>
      <c r="B231" s="44">
        <v>1091</v>
      </c>
      <c r="C231" s="25">
        <v>614500</v>
      </c>
      <c r="D231" s="26" t="s">
        <v>272</v>
      </c>
      <c r="E231" s="25" t="s">
        <v>323</v>
      </c>
      <c r="F231" s="65">
        <v>2000</v>
      </c>
      <c r="G231" s="65">
        <f t="shared" si="59"/>
        <v>1500</v>
      </c>
    </row>
    <row r="232" spans="1:7" s="16" customFormat="1" ht="12.75">
      <c r="A232" s="25"/>
      <c r="B232" s="44">
        <v>1091</v>
      </c>
      <c r="C232" s="25">
        <v>613700</v>
      </c>
      <c r="D232" s="26" t="s">
        <v>274</v>
      </c>
      <c r="E232" s="25" t="s">
        <v>273</v>
      </c>
      <c r="F232" s="65">
        <v>8000</v>
      </c>
      <c r="G232" s="65">
        <f t="shared" si="59"/>
        <v>6000</v>
      </c>
    </row>
    <row r="233" spans="1:7" s="16" customFormat="1" ht="12.75">
      <c r="A233" s="25"/>
      <c r="B233" s="44">
        <v>1091</v>
      </c>
      <c r="C233" s="25">
        <v>613800</v>
      </c>
      <c r="D233" s="26" t="s">
        <v>341</v>
      </c>
      <c r="E233" s="25" t="s">
        <v>287</v>
      </c>
      <c r="F233" s="65">
        <v>7000</v>
      </c>
      <c r="G233" s="65">
        <f t="shared" si="59"/>
        <v>5250</v>
      </c>
    </row>
    <row r="234" spans="1:7" s="16" customFormat="1" ht="12.75">
      <c r="A234" s="25"/>
      <c r="B234" s="44">
        <v>1091</v>
      </c>
      <c r="C234" s="25">
        <v>613900</v>
      </c>
      <c r="D234" s="26" t="s">
        <v>381</v>
      </c>
      <c r="E234" s="25" t="s">
        <v>441</v>
      </c>
      <c r="F234" s="65">
        <v>500</v>
      </c>
      <c r="G234" s="65">
        <f t="shared" si="59"/>
        <v>375</v>
      </c>
    </row>
    <row r="235" spans="1:7" s="16" customFormat="1" ht="12.75">
      <c r="A235" s="25"/>
      <c r="B235" s="44">
        <v>1091</v>
      </c>
      <c r="C235" s="25">
        <v>613900</v>
      </c>
      <c r="D235" s="26" t="s">
        <v>457</v>
      </c>
      <c r="E235" s="25" t="s">
        <v>186</v>
      </c>
      <c r="F235" s="65">
        <v>11000</v>
      </c>
      <c r="G235" s="65">
        <f t="shared" si="59"/>
        <v>8250</v>
      </c>
    </row>
    <row r="236" spans="1:7" s="24" customFormat="1" ht="12.75">
      <c r="A236" s="21"/>
      <c r="B236" s="43"/>
      <c r="C236" s="21">
        <v>614000</v>
      </c>
      <c r="D236" s="22" t="s">
        <v>278</v>
      </c>
      <c r="E236" s="21" t="s">
        <v>196</v>
      </c>
      <c r="F236" s="63">
        <f t="shared" ref="F236" si="60">SUM(F237:F243)</f>
        <v>5560000</v>
      </c>
      <c r="G236" s="63">
        <f>SUM(G237:G243)</f>
        <v>4170000</v>
      </c>
    </row>
    <row r="237" spans="1:7" s="16" customFormat="1" ht="12.75">
      <c r="A237" s="25"/>
      <c r="B237" s="44">
        <v>1091</v>
      </c>
      <c r="C237" s="25">
        <v>614200</v>
      </c>
      <c r="D237" s="26" t="s">
        <v>279</v>
      </c>
      <c r="E237" s="25" t="s">
        <v>352</v>
      </c>
      <c r="F237" s="65">
        <v>100000</v>
      </c>
      <c r="G237" s="65">
        <f t="shared" ref="G237:G243" si="61">(F237/12)*9</f>
        <v>75000</v>
      </c>
    </row>
    <row r="238" spans="1:7" s="16" customFormat="1" ht="12.75">
      <c r="A238" s="25"/>
      <c r="B238" s="44">
        <v>1091</v>
      </c>
      <c r="C238" s="25">
        <v>614200</v>
      </c>
      <c r="D238" s="26" t="s">
        <v>280</v>
      </c>
      <c r="E238" s="25" t="s">
        <v>288</v>
      </c>
      <c r="F238" s="65">
        <v>5000000</v>
      </c>
      <c r="G238" s="65">
        <f t="shared" si="61"/>
        <v>3750000</v>
      </c>
    </row>
    <row r="239" spans="1:7" s="16" customFormat="1" ht="12.75">
      <c r="A239" s="25"/>
      <c r="B239" s="44">
        <v>1091</v>
      </c>
      <c r="C239" s="25">
        <v>614200</v>
      </c>
      <c r="D239" s="26" t="s">
        <v>282</v>
      </c>
      <c r="E239" s="25" t="s">
        <v>439</v>
      </c>
      <c r="F239" s="65">
        <v>350000</v>
      </c>
      <c r="G239" s="65">
        <f t="shared" si="61"/>
        <v>262500</v>
      </c>
    </row>
    <row r="240" spans="1:7" s="16" customFormat="1" ht="12.75" hidden="1">
      <c r="A240" s="25"/>
      <c r="B240" s="44"/>
      <c r="C240" s="25"/>
      <c r="D240" s="26"/>
      <c r="E240" s="25"/>
      <c r="F240" s="65"/>
      <c r="G240" s="65"/>
    </row>
    <row r="241" spans="1:7" s="16" customFormat="1" ht="12.75">
      <c r="A241" s="25"/>
      <c r="B241" s="44">
        <v>1091</v>
      </c>
      <c r="C241" s="25">
        <v>614200</v>
      </c>
      <c r="D241" s="26" t="s">
        <v>293</v>
      </c>
      <c r="E241" s="25" t="s">
        <v>412</v>
      </c>
      <c r="F241" s="65">
        <v>30000</v>
      </c>
      <c r="G241" s="65">
        <f t="shared" si="61"/>
        <v>22500</v>
      </c>
    </row>
    <row r="242" spans="1:7" s="16" customFormat="1" ht="12.75">
      <c r="A242" s="25"/>
      <c r="B242" s="44">
        <v>1091</v>
      </c>
      <c r="C242" s="25">
        <v>614200</v>
      </c>
      <c r="D242" s="26" t="s">
        <v>296</v>
      </c>
      <c r="E242" s="25" t="s">
        <v>417</v>
      </c>
      <c r="F242" s="65">
        <v>30000</v>
      </c>
      <c r="G242" s="65">
        <f t="shared" si="61"/>
        <v>22500</v>
      </c>
    </row>
    <row r="243" spans="1:7" s="16" customFormat="1" ht="12.75">
      <c r="A243" s="25"/>
      <c r="B243" s="44">
        <v>1091</v>
      </c>
      <c r="C243" s="25">
        <v>614200</v>
      </c>
      <c r="D243" s="26" t="s">
        <v>297</v>
      </c>
      <c r="E243" s="25" t="s">
        <v>413</v>
      </c>
      <c r="F243" s="65">
        <v>50000</v>
      </c>
      <c r="G243" s="65">
        <f t="shared" si="61"/>
        <v>37500</v>
      </c>
    </row>
    <row r="244" spans="1:7" s="24" customFormat="1" ht="12.75">
      <c r="A244" s="21"/>
      <c r="B244" s="43"/>
      <c r="C244" s="21">
        <v>821000</v>
      </c>
      <c r="D244" s="22">
        <v>2</v>
      </c>
      <c r="E244" s="51" t="s">
        <v>213</v>
      </c>
      <c r="F244" s="63">
        <f t="shared" ref="F244" si="62">SUM(F245)</f>
        <v>5000</v>
      </c>
      <c r="G244" s="63">
        <f>SUM(G245)</f>
        <v>3750</v>
      </c>
    </row>
    <row r="245" spans="1:7" s="16" customFormat="1" ht="12.75">
      <c r="A245" s="25"/>
      <c r="B245" s="44" t="s">
        <v>264</v>
      </c>
      <c r="C245" s="25">
        <v>821300</v>
      </c>
      <c r="D245" s="26" t="s">
        <v>54</v>
      </c>
      <c r="E245" s="25" t="s">
        <v>283</v>
      </c>
      <c r="F245" s="65">
        <v>5000</v>
      </c>
      <c r="G245" s="65">
        <f t="shared" ref="G245" si="63">(F245/12)*9</f>
        <v>3750</v>
      </c>
    </row>
    <row r="246" spans="1:7" s="16" customFormat="1" ht="12.75">
      <c r="A246" s="32"/>
      <c r="B246" s="32"/>
      <c r="C246" s="32"/>
      <c r="D246" s="33"/>
      <c r="E246" s="51" t="s">
        <v>404</v>
      </c>
      <c r="F246" s="69">
        <f t="shared" ref="F246" si="64">SUM(F219+F244)</f>
        <v>6438600</v>
      </c>
      <c r="G246" s="69">
        <f>SUM(G219+G244)</f>
        <v>4828950</v>
      </c>
    </row>
    <row r="247" spans="1:7" s="16" customFormat="1" ht="12.75">
      <c r="A247" s="25"/>
      <c r="B247" s="25"/>
      <c r="C247" s="25"/>
      <c r="D247" s="26"/>
      <c r="E247" s="51" t="s">
        <v>289</v>
      </c>
      <c r="F247" s="63">
        <f>SUM(F19+F41+F94+F124+F158+F184+F192+F203+F210+F217+F246)</f>
        <v>32562000</v>
      </c>
      <c r="G247" s="63">
        <f>SUM(G19+G41+G94+G124+G158+G184+G192+G203+G210+G217+G246)</f>
        <v>24391500</v>
      </c>
    </row>
    <row r="248" spans="1:7" s="16" customFormat="1" ht="12" customHeight="1">
      <c r="A248" s="46"/>
      <c r="B248" s="47"/>
      <c r="C248" s="47"/>
      <c r="D248" s="48"/>
      <c r="E248" s="47" t="s">
        <v>429</v>
      </c>
      <c r="F248" s="68"/>
      <c r="G248" s="68"/>
    </row>
    <row r="249" spans="1:7" s="20" customFormat="1" ht="13.5">
      <c r="A249" s="17">
        <v>610000</v>
      </c>
      <c r="B249" s="17"/>
      <c r="C249" s="17"/>
      <c r="D249" s="18" t="s">
        <v>309</v>
      </c>
      <c r="E249" s="17" t="s">
        <v>182</v>
      </c>
      <c r="F249" s="62">
        <f t="shared" ref="F249" si="65">SUM(F250+F253+F255+F264+F273)</f>
        <v>22086400</v>
      </c>
      <c r="G249" s="62" t="e">
        <f>SUM(G250+G253+G255+G264+G273)</f>
        <v>#REF!</v>
      </c>
    </row>
    <row r="250" spans="1:7" s="24" customFormat="1" ht="12.75">
      <c r="A250" s="21">
        <v>611000</v>
      </c>
      <c r="B250" s="21"/>
      <c r="C250" s="21"/>
      <c r="D250" s="22" t="s">
        <v>10</v>
      </c>
      <c r="E250" s="21" t="s">
        <v>260</v>
      </c>
      <c r="F250" s="63">
        <f t="shared" ref="F250" si="66">SUM(F251+F252)</f>
        <v>5470000</v>
      </c>
      <c r="G250" s="63">
        <f>SUM(G251+G252)</f>
        <v>4102500</v>
      </c>
    </row>
    <row r="251" spans="1:7" s="16" customFormat="1" ht="12.75">
      <c r="A251" s="25"/>
      <c r="B251" s="25">
        <v>611100</v>
      </c>
      <c r="C251" s="25"/>
      <c r="D251" s="26" t="s">
        <v>12</v>
      </c>
      <c r="E251" s="25" t="s">
        <v>261</v>
      </c>
      <c r="F251" s="65">
        <f t="shared" ref="F251" si="67">SUM(F163+F221)</f>
        <v>4690000</v>
      </c>
      <c r="G251" s="65">
        <f t="shared" ref="G251:G252" si="68">SUM(G163+G221)</f>
        <v>3517500</v>
      </c>
    </row>
    <row r="252" spans="1:7" s="16" customFormat="1" ht="12.75">
      <c r="A252" s="25"/>
      <c r="B252" s="25">
        <v>611200</v>
      </c>
      <c r="C252" s="25"/>
      <c r="D252" s="26" t="s">
        <v>20</v>
      </c>
      <c r="E252" s="25" t="s">
        <v>262</v>
      </c>
      <c r="F252" s="65">
        <f t="shared" ref="F252" si="69">SUM(F164+F222)</f>
        <v>780000</v>
      </c>
      <c r="G252" s="65">
        <f t="shared" si="68"/>
        <v>585000</v>
      </c>
    </row>
    <row r="253" spans="1:7" s="24" customFormat="1" ht="12.75">
      <c r="A253" s="21">
        <v>612000</v>
      </c>
      <c r="B253" s="21"/>
      <c r="C253" s="21"/>
      <c r="D253" s="22" t="s">
        <v>29</v>
      </c>
      <c r="E253" s="21" t="s">
        <v>263</v>
      </c>
      <c r="F253" s="63">
        <f t="shared" ref="F253" si="70">SUM(F254)</f>
        <v>505000</v>
      </c>
      <c r="G253" s="63">
        <f>SUM(G254)</f>
        <v>378750</v>
      </c>
    </row>
    <row r="254" spans="1:7" s="16" customFormat="1" ht="12.75">
      <c r="A254" s="25"/>
      <c r="B254" s="25">
        <v>612100</v>
      </c>
      <c r="C254" s="25"/>
      <c r="D254" s="26" t="s">
        <v>31</v>
      </c>
      <c r="E254" s="25" t="s">
        <v>263</v>
      </c>
      <c r="F254" s="65">
        <f t="shared" ref="F254" si="71">SUM(F166+F224)</f>
        <v>505000</v>
      </c>
      <c r="G254" s="65">
        <f>SUM(G166+G224)</f>
        <v>378750</v>
      </c>
    </row>
    <row r="255" spans="1:7" s="24" customFormat="1" ht="12.75">
      <c r="A255" s="21">
        <v>613000</v>
      </c>
      <c r="B255" s="21"/>
      <c r="C255" s="21"/>
      <c r="D255" s="22" t="s">
        <v>45</v>
      </c>
      <c r="E255" s="21" t="s">
        <v>183</v>
      </c>
      <c r="F255" s="63">
        <f t="shared" ref="F255" si="72">SUM(F256:F263)</f>
        <v>5210600</v>
      </c>
      <c r="G255" s="63" t="e">
        <f>SUM(G256:G263)</f>
        <v>#REF!</v>
      </c>
    </row>
    <row r="256" spans="1:7" s="16" customFormat="1" ht="12.75">
      <c r="A256" s="25"/>
      <c r="B256" s="25">
        <v>613100</v>
      </c>
      <c r="C256" s="25"/>
      <c r="D256" s="26" t="s">
        <v>47</v>
      </c>
      <c r="E256" s="25" t="s">
        <v>185</v>
      </c>
      <c r="F256" s="65">
        <f>SUM(F12+F23+F45+F98+F128+F168+F188+F196+F207+F214+F226)</f>
        <v>14500</v>
      </c>
      <c r="G256" s="65">
        <f>SUM(G12+G23+G45+G98+G128+G168+G188+G196+G207+G214+G226)</f>
        <v>10875</v>
      </c>
    </row>
    <row r="257" spans="1:7" s="16" customFormat="1" ht="12.75">
      <c r="A257" s="25"/>
      <c r="B257" s="25">
        <v>613200</v>
      </c>
      <c r="C257" s="25"/>
      <c r="D257" s="26" t="s">
        <v>50</v>
      </c>
      <c r="E257" s="25" t="s">
        <v>265</v>
      </c>
      <c r="F257" s="65">
        <f>SUM(F129+F169+F227)</f>
        <v>395000</v>
      </c>
      <c r="G257" s="65">
        <f>SUM(G129+G169+G227)</f>
        <v>296250</v>
      </c>
    </row>
    <row r="258" spans="1:7" s="16" customFormat="1" ht="12.75">
      <c r="A258" s="25"/>
      <c r="B258" s="25">
        <v>613300</v>
      </c>
      <c r="C258" s="25"/>
      <c r="D258" s="26" t="s">
        <v>266</v>
      </c>
      <c r="E258" s="25" t="s">
        <v>267</v>
      </c>
      <c r="F258" s="65">
        <f>SUM(F130+F131+F132+F133+F170+F228+F229)</f>
        <v>2628725</v>
      </c>
      <c r="G258" s="65" t="e">
        <f>SUM(G130+G131+G132+G133+#REF!+#REF!+G170+G228)</f>
        <v>#REF!</v>
      </c>
    </row>
    <row r="259" spans="1:7" s="16" customFormat="1" ht="12.75">
      <c r="A259" s="25"/>
      <c r="B259" s="25">
        <v>613400</v>
      </c>
      <c r="C259" s="25"/>
      <c r="D259" s="26" t="s">
        <v>268</v>
      </c>
      <c r="E259" s="25" t="s">
        <v>269</v>
      </c>
      <c r="F259" s="65">
        <f>SUM(F99+F100+F171+F230)</f>
        <v>114100</v>
      </c>
      <c r="G259" s="65">
        <f>SUM(G99+G100+G171+G230)</f>
        <v>85575</v>
      </c>
    </row>
    <row r="260" spans="1:7" s="16" customFormat="1" ht="12.75">
      <c r="A260" s="25"/>
      <c r="B260" s="25">
        <v>613500</v>
      </c>
      <c r="C260" s="25"/>
      <c r="D260" s="26" t="s">
        <v>270</v>
      </c>
      <c r="E260" s="25" t="s">
        <v>271</v>
      </c>
      <c r="F260" s="65">
        <f>SUM(F46+F172+F231)</f>
        <v>187000</v>
      </c>
      <c r="G260" s="65">
        <f>SUM(G46+G172+G231)</f>
        <v>140250</v>
      </c>
    </row>
    <row r="261" spans="1:7" s="16" customFormat="1" ht="12.75">
      <c r="A261" s="25"/>
      <c r="B261" s="25">
        <v>613700</v>
      </c>
      <c r="C261" s="25"/>
      <c r="D261" s="26" t="s">
        <v>272</v>
      </c>
      <c r="E261" s="25" t="s">
        <v>273</v>
      </c>
      <c r="F261" s="65">
        <f>SUM(F24+F101+F102+F103+F104+F134+F173+F232)</f>
        <v>979000</v>
      </c>
      <c r="G261" s="65">
        <f>SUM(G24+G101+G102+G103+G104+G134+G173+G232)</f>
        <v>734250</v>
      </c>
    </row>
    <row r="262" spans="1:7" s="16" customFormat="1" ht="12.75">
      <c r="A262" s="25"/>
      <c r="B262" s="25">
        <v>613800</v>
      </c>
      <c r="C262" s="25"/>
      <c r="D262" s="26" t="s">
        <v>274</v>
      </c>
      <c r="E262" s="25" t="s">
        <v>189</v>
      </c>
      <c r="F262" s="65">
        <f>SUM(F25+F174+F233)</f>
        <v>31500</v>
      </c>
      <c r="G262" s="65">
        <f>SUM(G25+G174+G233)</f>
        <v>23625</v>
      </c>
    </row>
    <row r="263" spans="1:7" s="16" customFormat="1" ht="12.75">
      <c r="A263" s="25"/>
      <c r="B263" s="25">
        <v>613900</v>
      </c>
      <c r="C263" s="25"/>
      <c r="D263" s="26" t="s">
        <v>276</v>
      </c>
      <c r="E263" s="25" t="s">
        <v>186</v>
      </c>
      <c r="F263" s="65">
        <f>SUM(F13+F14+F15+F26+F27+F28+F47+F48+F105+F106+F107+F108+F135+F136+F137+F175+F176+F177+F178+F189+F190+F197+F198+F199+F200+F201+F202+F208+F209+F215+F216+F234+F235)</f>
        <v>860775</v>
      </c>
      <c r="G263" s="65" t="e">
        <f>SUM(G13+G14+G15+G26+G27+#REF!+G28+G47+G48+#REF!+G105+G106+G107+G108+G135+G136+G137+G175+G176+G177+G178+G189+G190+G197+G198+G199+G200+G201+G202+G208+G209+G215+G216+G234+G235)</f>
        <v>#REF!</v>
      </c>
    </row>
    <row r="264" spans="1:7" s="24" customFormat="1" ht="12.75">
      <c r="A264" s="21">
        <v>614000</v>
      </c>
      <c r="B264" s="21"/>
      <c r="C264" s="21"/>
      <c r="D264" s="22" t="s">
        <v>278</v>
      </c>
      <c r="E264" s="21" t="s">
        <v>196</v>
      </c>
      <c r="F264" s="63">
        <f t="shared" ref="F264" si="73">SUM(F265:F272)</f>
        <v>10540800</v>
      </c>
      <c r="G264" s="63" t="e">
        <f>SUM(G265:G272)</f>
        <v>#REF!</v>
      </c>
    </row>
    <row r="265" spans="1:7" s="16" customFormat="1" ht="12.75">
      <c r="A265" s="25"/>
      <c r="B265" s="25">
        <v>614100</v>
      </c>
      <c r="C265" s="25"/>
      <c r="D265" s="26" t="s">
        <v>279</v>
      </c>
      <c r="E265" s="25" t="s">
        <v>290</v>
      </c>
      <c r="F265" s="65">
        <f>SUM(F50+F51+F110+F142+F143)</f>
        <v>338000</v>
      </c>
      <c r="G265" s="65" t="e">
        <f>SUM(#REF!+G50+G110+G142+G143)</f>
        <v>#REF!</v>
      </c>
    </row>
    <row r="266" spans="1:7" s="16" customFormat="1" ht="12.75">
      <c r="A266" s="25"/>
      <c r="B266" s="25">
        <v>614200</v>
      </c>
      <c r="C266" s="25"/>
      <c r="D266" s="26" t="s">
        <v>280</v>
      </c>
      <c r="E266" s="25" t="s">
        <v>291</v>
      </c>
      <c r="F266" s="65">
        <f>SUM(F52+F53+F54+F55+F56+F57+F58+F59+F60+F61+F111+F112+F237+F238+F239+F240+F241+F242+F243)</f>
        <v>6996800</v>
      </c>
      <c r="G266" s="65" t="e">
        <f>SUM(G52+G53+G54+G55+G56+G57+G58+G59+#REF!+G60+G61+#REF!+G111+#REF!+G237+G238+G239+G241+G242+G243)</f>
        <v>#REF!</v>
      </c>
    </row>
    <row r="267" spans="1:7" s="16" customFormat="1" ht="12.75">
      <c r="A267" s="25"/>
      <c r="B267" s="25">
        <v>614300</v>
      </c>
      <c r="C267" s="25"/>
      <c r="D267" s="26" t="s">
        <v>282</v>
      </c>
      <c r="E267" s="25" t="s">
        <v>292</v>
      </c>
      <c r="F267" s="65">
        <f>SUM(F62+F63+F64+F65+F66+F67+F68+F69+F70+F71+F72+F73+F74+F75+F76+F77+F81+F82+F83+F113+F116)</f>
        <v>944500</v>
      </c>
      <c r="G267" s="65" t="e">
        <f>SUM(#REF!+G62+G63+G64+G65+G66+G67+G68+G69+G70+G71+G72+G73+G75+G76+G77+G81+G82+G83+G113+G116)</f>
        <v>#REF!</v>
      </c>
    </row>
    <row r="268" spans="1:7" s="16" customFormat="1" ht="12.75">
      <c r="A268" s="25"/>
      <c r="B268" s="25">
        <v>614400</v>
      </c>
      <c r="C268" s="25"/>
      <c r="D268" s="26" t="s">
        <v>293</v>
      </c>
      <c r="E268" s="25" t="s">
        <v>294</v>
      </c>
      <c r="F268" s="65">
        <f>SUM(F30+F31+F32+F84+F85+F86+F87+F88+F89+F90+F91+F92+F93+F117+F118+F144+F145)</f>
        <v>1421500</v>
      </c>
      <c r="G268" s="65" t="e">
        <f>SUM(G30+G31+G32+#REF!+G84+G85+G86+G87+G88+G89+G90+G91+G92+#REF!+#REF!+#REF!+G117+G118+G145)</f>
        <v>#REF!</v>
      </c>
    </row>
    <row r="269" spans="1:7" s="16" customFormat="1" ht="12.75">
      <c r="A269" s="25"/>
      <c r="B269" s="26" t="s">
        <v>295</v>
      </c>
      <c r="C269" s="25"/>
      <c r="D269" s="26" t="s">
        <v>296</v>
      </c>
      <c r="E269" s="53" t="s">
        <v>407</v>
      </c>
      <c r="F269" s="65">
        <f>SUM(F33+F34+F119)</f>
        <v>670000</v>
      </c>
      <c r="G269" s="65">
        <f>SUM(G33+G34+G119)</f>
        <v>502500</v>
      </c>
    </row>
    <row r="270" spans="1:7" s="16" customFormat="1" ht="12.75">
      <c r="A270" s="25"/>
      <c r="B270" s="26">
        <v>614700</v>
      </c>
      <c r="C270" s="25"/>
      <c r="D270" s="26" t="s">
        <v>297</v>
      </c>
      <c r="E270" s="53" t="s">
        <v>549</v>
      </c>
      <c r="F270" s="65">
        <f>SUM(F35)</f>
        <v>10000</v>
      </c>
      <c r="G270" s="65"/>
    </row>
    <row r="271" spans="1:7" s="16" customFormat="1" ht="12.75">
      <c r="A271" s="25"/>
      <c r="B271" s="25">
        <v>614800</v>
      </c>
      <c r="C271" s="25"/>
      <c r="D271" s="26" t="s">
        <v>299</v>
      </c>
      <c r="E271" s="25" t="s">
        <v>298</v>
      </c>
      <c r="F271" s="65">
        <f>SUM(F37+F38)</f>
        <v>110000</v>
      </c>
      <c r="G271" s="65">
        <f>SUM(G37+G38)</f>
        <v>82500</v>
      </c>
    </row>
    <row r="272" spans="1:7" s="16" customFormat="1" ht="12.75">
      <c r="A272" s="25"/>
      <c r="B272" s="25">
        <v>614800</v>
      </c>
      <c r="C272" s="25"/>
      <c r="D272" s="26" t="s">
        <v>548</v>
      </c>
      <c r="E272" s="25" t="s">
        <v>300</v>
      </c>
      <c r="F272" s="65">
        <f>SUM(F36)</f>
        <v>50000</v>
      </c>
      <c r="G272" s="65">
        <f>SUM(G36)</f>
        <v>37500</v>
      </c>
    </row>
    <row r="273" spans="1:7" s="24" customFormat="1" ht="12.75">
      <c r="A273" s="21">
        <v>616000</v>
      </c>
      <c r="B273" s="43"/>
      <c r="C273" s="21"/>
      <c r="D273" s="22" t="s">
        <v>301</v>
      </c>
      <c r="E273" s="21" t="s">
        <v>221</v>
      </c>
      <c r="F273" s="63">
        <f t="shared" ref="F273" si="74">SUM(F274)</f>
        <v>360000</v>
      </c>
      <c r="G273" s="63">
        <f>SUM(G274)</f>
        <v>270000</v>
      </c>
    </row>
    <row r="274" spans="1:7" s="16" customFormat="1" ht="12.75">
      <c r="A274" s="25"/>
      <c r="B274" s="44">
        <v>616100</v>
      </c>
      <c r="C274" s="25"/>
      <c r="D274" s="26" t="s">
        <v>302</v>
      </c>
      <c r="E274" s="25" t="s">
        <v>223</v>
      </c>
      <c r="F274" s="65">
        <f t="shared" ref="F274" si="75">SUM(F147)</f>
        <v>360000</v>
      </c>
      <c r="G274" s="65">
        <f>SUM(G147)</f>
        <v>270000</v>
      </c>
    </row>
    <row r="275" spans="1:7" s="24" customFormat="1" ht="12.75">
      <c r="A275" s="21">
        <v>810000</v>
      </c>
      <c r="B275" s="21"/>
      <c r="C275" s="21"/>
      <c r="D275" s="22" t="s">
        <v>308</v>
      </c>
      <c r="E275" s="51" t="s">
        <v>213</v>
      </c>
      <c r="F275" s="63">
        <f t="shared" ref="F275" si="76">SUM(F276:F279)</f>
        <v>9235600</v>
      </c>
      <c r="G275" s="63" t="e">
        <f>SUM(G276:G279)</f>
        <v>#REF!</v>
      </c>
    </row>
    <row r="276" spans="1:7" s="16" customFormat="1" ht="12.75">
      <c r="A276" s="25"/>
      <c r="B276" s="25">
        <v>821100</v>
      </c>
      <c r="C276" s="25"/>
      <c r="D276" s="26" t="s">
        <v>54</v>
      </c>
      <c r="E276" s="25" t="s">
        <v>303</v>
      </c>
      <c r="F276" s="65">
        <f t="shared" ref="F276" si="77">SUM(F149)</f>
        <v>5000</v>
      </c>
      <c r="G276" s="65">
        <f>SUM(G149)</f>
        <v>3750</v>
      </c>
    </row>
    <row r="277" spans="1:7" s="16" customFormat="1" ht="12.75">
      <c r="A277" s="25"/>
      <c r="B277" s="25">
        <v>821300</v>
      </c>
      <c r="C277" s="25"/>
      <c r="D277" s="26" t="s">
        <v>72</v>
      </c>
      <c r="E277" s="25" t="s">
        <v>283</v>
      </c>
      <c r="F277" s="65">
        <f>SUM(F121+F122+F123+F40+F181+F245)</f>
        <v>536500</v>
      </c>
      <c r="G277" s="65">
        <f>SUM(G121+G122+G123+G181+G245)</f>
        <v>372375</v>
      </c>
    </row>
    <row r="278" spans="1:7" s="16" customFormat="1" ht="12.75">
      <c r="A278" s="25"/>
      <c r="B278" s="25">
        <v>821500</v>
      </c>
      <c r="C278" s="25"/>
      <c r="D278" s="26" t="s">
        <v>82</v>
      </c>
      <c r="E278" s="25" t="s">
        <v>304</v>
      </c>
      <c r="F278" s="65">
        <f>SUM(F18+F150)</f>
        <v>120000</v>
      </c>
      <c r="G278" s="65" t="e">
        <f>SUM(G18+#REF!+G150)</f>
        <v>#REF!</v>
      </c>
    </row>
    <row r="279" spans="1:7" s="16" customFormat="1" ht="12.75">
      <c r="A279" s="25"/>
      <c r="B279" s="25">
        <v>821600</v>
      </c>
      <c r="C279" s="25"/>
      <c r="D279" s="26" t="s">
        <v>94</v>
      </c>
      <c r="E279" s="25" t="s">
        <v>284</v>
      </c>
      <c r="F279" s="65">
        <f t="shared" ref="F279" si="78">SUM(F151+F152+F153+F154+F155+F156+F183)</f>
        <v>8574100</v>
      </c>
      <c r="G279" s="65">
        <f>SUM(G151+G152+G153+G154+G155+G156+G183)</f>
        <v>6430575</v>
      </c>
    </row>
    <row r="280" spans="1:7" s="24" customFormat="1" ht="12.75">
      <c r="A280" s="21"/>
      <c r="B280" s="21"/>
      <c r="C280" s="21"/>
      <c r="D280" s="22" t="s">
        <v>169</v>
      </c>
      <c r="E280" s="51" t="s">
        <v>187</v>
      </c>
      <c r="F280" s="63">
        <f t="shared" ref="F280" si="79">SUM(F191)</f>
        <v>20000</v>
      </c>
      <c r="G280" s="63">
        <f>SUM(G191)</f>
        <v>15000</v>
      </c>
    </row>
    <row r="281" spans="1:7" s="16" customFormat="1" ht="12.75">
      <c r="A281" s="25"/>
      <c r="B281" s="25"/>
      <c r="C281" s="25"/>
      <c r="D281" s="26"/>
      <c r="E281" s="51" t="s">
        <v>289</v>
      </c>
      <c r="F281" s="63">
        <f t="shared" ref="F281" si="80">SUM(F249+F275+F280)</f>
        <v>31342000</v>
      </c>
      <c r="G281" s="63" t="e">
        <f>SUM(G249+G275+G280)</f>
        <v>#REF!</v>
      </c>
    </row>
    <row r="282" spans="1:7" s="24" customFormat="1" ht="12.75">
      <c r="A282" s="21"/>
      <c r="B282" s="21">
        <v>823100</v>
      </c>
      <c r="C282" s="21"/>
      <c r="D282" s="22" t="s">
        <v>310</v>
      </c>
      <c r="E282" s="51" t="s">
        <v>305</v>
      </c>
      <c r="F282" s="63">
        <f t="shared" ref="F282" si="81">SUM(F157)</f>
        <v>1220000</v>
      </c>
      <c r="G282" s="63">
        <f>SUM(G157)</f>
        <v>915000</v>
      </c>
    </row>
    <row r="283" spans="1:7" s="16" customFormat="1" ht="12.75">
      <c r="A283" s="25"/>
      <c r="B283" s="25"/>
      <c r="C283" s="25"/>
      <c r="D283" s="26"/>
      <c r="E283" s="51" t="s">
        <v>379</v>
      </c>
      <c r="F283" s="63">
        <f t="shared" ref="F283" si="82">SUM(F249+F275+F280+F282)</f>
        <v>32562000</v>
      </c>
      <c r="G283" s="63" t="e">
        <f>SUM(G249+G275+G280+G282)</f>
        <v>#REF!</v>
      </c>
    </row>
    <row r="284" spans="1:7" s="36" customFormat="1" ht="12.75">
      <c r="D284" s="37"/>
      <c r="F284" s="38"/>
      <c r="G284" s="38"/>
    </row>
    <row r="285" spans="1:7" s="36" customFormat="1" ht="12">
      <c r="A285" s="92"/>
      <c r="B285" s="92"/>
      <c r="C285" s="92"/>
      <c r="D285" s="93"/>
      <c r="E285" s="92"/>
    </row>
    <row r="286" spans="1:7" s="79" customFormat="1" ht="15.75">
      <c r="A286" s="97"/>
      <c r="B286" s="97"/>
      <c r="C286" s="97"/>
      <c r="D286" s="97"/>
      <c r="E286" s="97" t="s">
        <v>529</v>
      </c>
    </row>
    <row r="287" spans="1:7" s="79" customFormat="1" ht="15.75">
      <c r="A287" s="97"/>
      <c r="B287" s="97"/>
      <c r="C287" s="97"/>
      <c r="D287" s="97"/>
      <c r="E287" s="97" t="s">
        <v>530</v>
      </c>
    </row>
    <row r="288" spans="1:7" s="72" customFormat="1" ht="15.75">
      <c r="A288" s="95"/>
      <c r="B288" s="95"/>
      <c r="C288" s="95"/>
      <c r="D288" s="96"/>
      <c r="E288" s="95"/>
    </row>
    <row r="289" spans="1:6" s="72" customFormat="1" ht="15.75">
      <c r="A289" s="95" t="s">
        <v>538</v>
      </c>
      <c r="B289" s="95"/>
      <c r="C289" s="95"/>
      <c r="D289" s="96"/>
      <c r="E289" s="95"/>
    </row>
    <row r="290" spans="1:6" s="72" customFormat="1" ht="15.75">
      <c r="A290" s="95" t="s">
        <v>531</v>
      </c>
      <c r="B290" s="95"/>
      <c r="C290" s="95"/>
      <c r="D290" s="96"/>
      <c r="E290" s="95"/>
    </row>
    <row r="291" spans="1:6" s="72" customFormat="1" ht="15.75">
      <c r="A291" s="95" t="s">
        <v>532</v>
      </c>
      <c r="B291" s="95"/>
      <c r="C291" s="95"/>
      <c r="D291" s="96"/>
      <c r="E291" s="95"/>
    </row>
    <row r="292" spans="1:6" s="72" customFormat="1" ht="15.75">
      <c r="A292" s="95"/>
      <c r="B292" s="95"/>
      <c r="C292" s="95"/>
      <c r="D292" s="96"/>
      <c r="E292" s="95"/>
    </row>
    <row r="293" spans="1:6" s="72" customFormat="1" ht="15.75">
      <c r="A293" s="95"/>
      <c r="B293" s="95"/>
      <c r="C293" s="95"/>
      <c r="D293" s="96"/>
      <c r="E293" s="97" t="s">
        <v>533</v>
      </c>
    </row>
    <row r="294" spans="1:6" s="72" customFormat="1" ht="15.75">
      <c r="A294" s="95"/>
      <c r="B294" s="95"/>
      <c r="C294" s="95"/>
      <c r="D294" s="96"/>
      <c r="E294" s="97" t="s">
        <v>534</v>
      </c>
    </row>
    <row r="295" spans="1:6" s="72" customFormat="1" ht="15.75">
      <c r="A295" s="95"/>
      <c r="B295" s="95"/>
      <c r="C295" s="95"/>
      <c r="D295" s="96"/>
      <c r="E295" s="97"/>
    </row>
    <row r="296" spans="1:6" s="72" customFormat="1" ht="15.75">
      <c r="A296" s="95" t="s">
        <v>539</v>
      </c>
      <c r="B296" s="95"/>
      <c r="C296" s="95"/>
      <c r="D296" s="96"/>
      <c r="E296" s="95"/>
    </row>
    <row r="297" spans="1:6" s="72" customFormat="1" ht="15.75">
      <c r="A297" s="95"/>
      <c r="B297" s="95"/>
      <c r="C297" s="95"/>
      <c r="D297" s="96"/>
      <c r="E297" s="95"/>
    </row>
    <row r="298" spans="1:6" s="72" customFormat="1" ht="15.75">
      <c r="A298" s="95"/>
      <c r="B298" s="95"/>
      <c r="C298" s="95"/>
      <c r="D298" s="96"/>
      <c r="E298" s="95"/>
    </row>
    <row r="299" spans="1:6" s="72" customFormat="1" ht="15.75">
      <c r="A299" s="95" t="s">
        <v>573</v>
      </c>
      <c r="B299" s="95"/>
      <c r="C299" s="95"/>
      <c r="D299" s="96"/>
      <c r="E299" s="95" t="s">
        <v>535</v>
      </c>
    </row>
    <row r="300" spans="1:6" s="72" customFormat="1" ht="15.75">
      <c r="A300" s="95" t="s">
        <v>574</v>
      </c>
      <c r="B300" s="95"/>
      <c r="C300" s="95"/>
      <c r="D300" s="96"/>
      <c r="E300" s="95" t="s">
        <v>536</v>
      </c>
    </row>
    <row r="301" spans="1:6" s="72" customFormat="1" ht="15.75">
      <c r="A301" s="95"/>
      <c r="B301" s="95" t="s">
        <v>537</v>
      </c>
      <c r="C301" s="95"/>
      <c r="D301" s="96"/>
      <c r="E301" s="95"/>
    </row>
    <row r="302" spans="1:6" ht="15.75">
      <c r="A302" s="92"/>
      <c r="B302" s="92"/>
      <c r="C302" s="92"/>
      <c r="D302" s="93"/>
      <c r="E302" s="96" t="s">
        <v>575</v>
      </c>
      <c r="F302" s="78" t="s">
        <v>576</v>
      </c>
    </row>
    <row r="303" spans="1:6">
      <c r="A303" s="92"/>
      <c r="B303" s="92"/>
      <c r="C303" s="92"/>
      <c r="D303" s="93"/>
      <c r="E303" s="92"/>
    </row>
  </sheetData>
  <printOptions horizontalCentered="1"/>
  <pageMargins left="0.11811023622047245" right="0.11811023622047245" top="0.27559055118110237" bottom="0.35433070866141736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 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2024-12-26T13:36:19Z</cp:lastPrinted>
  <dcterms:created xsi:type="dcterms:W3CDTF">2016-11-03T07:20:33Z</dcterms:created>
  <dcterms:modified xsi:type="dcterms:W3CDTF">2024-12-26T13:47:18Z</dcterms:modified>
</cp:coreProperties>
</file>