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naslovna strana " sheetId="13" r:id="rId1"/>
    <sheet name="(prihodi)" sheetId="4" r:id="rId2"/>
    <sheet name="(izdaci)" sheetId="11" r:id="rId3"/>
  </sheets>
  <definedNames>
    <definedName name="_xlnm.Print_Titles" localSheetId="2">'(izdaci)'!$9:$10</definedName>
    <definedName name="_xlnm.Print_Titles" localSheetId="1">'(prihodi)'!$9:$12</definedName>
  </definedNames>
  <calcPr calcId="125725"/>
</workbook>
</file>

<file path=xl/calcChain.xml><?xml version="1.0" encoding="utf-8"?>
<calcChain xmlns="http://schemas.openxmlformats.org/spreadsheetml/2006/main">
  <c r="H269" i="11"/>
  <c r="F269"/>
  <c r="I30"/>
  <c r="G30"/>
  <c r="H264"/>
  <c r="F264"/>
  <c r="I251"/>
  <c r="I248"/>
  <c r="I233"/>
  <c r="I105"/>
  <c r="F288"/>
  <c r="F286"/>
  <c r="F285"/>
  <c r="F284"/>
  <c r="F283"/>
  <c r="F282"/>
  <c r="F281"/>
  <c r="F280"/>
  <c r="F279"/>
  <c r="F278"/>
  <c r="F277"/>
  <c r="F276"/>
  <c r="F275"/>
  <c r="F274"/>
  <c r="F273"/>
  <c r="F272"/>
  <c r="F271"/>
  <c r="F268"/>
  <c r="F267"/>
  <c r="F266"/>
  <c r="F265"/>
  <c r="F263"/>
  <c r="F262"/>
  <c r="F260"/>
  <c r="F259"/>
  <c r="F258"/>
  <c r="F257"/>
  <c r="F256" s="1"/>
  <c r="F249"/>
  <c r="F240"/>
  <c r="F229"/>
  <c r="F227"/>
  <c r="F224"/>
  <c r="F217"/>
  <c r="F216" s="1"/>
  <c r="F221" s="1"/>
  <c r="F210"/>
  <c r="F209"/>
  <c r="F214" s="1"/>
  <c r="F199"/>
  <c r="F198" s="1"/>
  <c r="F207" s="1"/>
  <c r="F191"/>
  <c r="F190" s="1"/>
  <c r="F196" s="1"/>
  <c r="F184"/>
  <c r="F171"/>
  <c r="F169"/>
  <c r="F166"/>
  <c r="F165" s="1"/>
  <c r="F188" s="1"/>
  <c r="F152"/>
  <c r="F150"/>
  <c r="F145"/>
  <c r="F131"/>
  <c r="F124"/>
  <c r="F113"/>
  <c r="F100"/>
  <c r="F52"/>
  <c r="F47"/>
  <c r="F42"/>
  <c r="F32"/>
  <c r="F24"/>
  <c r="F23" s="1"/>
  <c r="F44" s="1"/>
  <c r="F18"/>
  <c r="F13"/>
  <c r="F12" s="1"/>
  <c r="F21" s="1"/>
  <c r="I120" i="4"/>
  <c r="F122"/>
  <c r="F114"/>
  <c r="F111"/>
  <c r="F110" s="1"/>
  <c r="F109" s="1"/>
  <c r="F105"/>
  <c r="F104" s="1"/>
  <c r="F103" s="1"/>
  <c r="F101"/>
  <c r="F100" s="1"/>
  <c r="F97"/>
  <c r="F96" s="1"/>
  <c r="F93"/>
  <c r="F92" s="1"/>
  <c r="F87"/>
  <c r="F85"/>
  <c r="F81"/>
  <c r="F77"/>
  <c r="F76"/>
  <c r="F73"/>
  <c r="F71"/>
  <c r="F69"/>
  <c r="F63"/>
  <c r="F62" s="1"/>
  <c r="F60"/>
  <c r="F59" s="1"/>
  <c r="F57"/>
  <c r="F56" s="1"/>
  <c r="F54"/>
  <c r="F52"/>
  <c r="F51" s="1"/>
  <c r="I51" s="1"/>
  <c r="F49"/>
  <c r="F44"/>
  <c r="F42"/>
  <c r="F41" s="1"/>
  <c r="F38"/>
  <c r="F36"/>
  <c r="F34"/>
  <c r="F26"/>
  <c r="F25" s="1"/>
  <c r="F22"/>
  <c r="F20"/>
  <c r="F16"/>
  <c r="F15" s="1"/>
  <c r="C55" i="13"/>
  <c r="C48"/>
  <c r="C50" s="1"/>
  <c r="C39"/>
  <c r="C38"/>
  <c r="C36"/>
  <c r="C34"/>
  <c r="C30"/>
  <c r="C26"/>
  <c r="C25" s="1"/>
  <c r="C46" s="1"/>
  <c r="C51" s="1"/>
  <c r="C56" s="1"/>
  <c r="D34"/>
  <c r="H267" i="11"/>
  <c r="G105"/>
  <c r="H272"/>
  <c r="H278"/>
  <c r="I247"/>
  <c r="G247"/>
  <c r="H249"/>
  <c r="H285"/>
  <c r="G251"/>
  <c r="G233"/>
  <c r="H274"/>
  <c r="H273"/>
  <c r="I273" s="1"/>
  <c r="I250"/>
  <c r="I246"/>
  <c r="I245"/>
  <c r="I244"/>
  <c r="I243"/>
  <c r="I242"/>
  <c r="I241"/>
  <c r="I239"/>
  <c r="I238"/>
  <c r="I237"/>
  <c r="I236"/>
  <c r="I235"/>
  <c r="I234"/>
  <c r="I232"/>
  <c r="I231"/>
  <c r="I230"/>
  <c r="I228"/>
  <c r="I226"/>
  <c r="I225"/>
  <c r="I220"/>
  <c r="I219"/>
  <c r="I218"/>
  <c r="I213"/>
  <c r="I212"/>
  <c r="I211"/>
  <c r="I206"/>
  <c r="I205"/>
  <c r="I204"/>
  <c r="I203"/>
  <c r="I202"/>
  <c r="I201"/>
  <c r="I200"/>
  <c r="I195"/>
  <c r="I194"/>
  <c r="I193"/>
  <c r="I192"/>
  <c r="I187"/>
  <c r="I186"/>
  <c r="I185"/>
  <c r="I183"/>
  <c r="I182"/>
  <c r="I181"/>
  <c r="I180"/>
  <c r="I179"/>
  <c r="I178"/>
  <c r="I177"/>
  <c r="I176"/>
  <c r="I175"/>
  <c r="I174"/>
  <c r="I173"/>
  <c r="I172"/>
  <c r="I170"/>
  <c r="I168"/>
  <c r="I167"/>
  <c r="I161"/>
  <c r="I160"/>
  <c r="I159"/>
  <c r="I158"/>
  <c r="I157"/>
  <c r="I156"/>
  <c r="I155"/>
  <c r="I154"/>
  <c r="I153"/>
  <c r="I151"/>
  <c r="I149"/>
  <c r="I148"/>
  <c r="I147"/>
  <c r="I146"/>
  <c r="I144"/>
  <c r="I143"/>
  <c r="I142"/>
  <c r="I141"/>
  <c r="I140"/>
  <c r="I139"/>
  <c r="I138"/>
  <c r="I137"/>
  <c r="I136"/>
  <c r="I135"/>
  <c r="I134"/>
  <c r="I133"/>
  <c r="I132"/>
  <c r="I127"/>
  <c r="I126"/>
  <c r="I125"/>
  <c r="I123"/>
  <c r="I122"/>
  <c r="I121"/>
  <c r="I120"/>
  <c r="I119"/>
  <c r="I118"/>
  <c r="I117"/>
  <c r="I116"/>
  <c r="I115"/>
  <c r="I114"/>
  <c r="I112"/>
  <c r="I111"/>
  <c r="I110"/>
  <c r="I109"/>
  <c r="I108"/>
  <c r="I107"/>
  <c r="I106"/>
  <c r="I104"/>
  <c r="I103"/>
  <c r="I102"/>
  <c r="I101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1"/>
  <c r="I50"/>
  <c r="I49"/>
  <c r="I48"/>
  <c r="I43"/>
  <c r="I41"/>
  <c r="I40"/>
  <c r="I39"/>
  <c r="I38"/>
  <c r="I37"/>
  <c r="I36"/>
  <c r="I35"/>
  <c r="I34"/>
  <c r="I33"/>
  <c r="I29"/>
  <c r="I28"/>
  <c r="I27"/>
  <c r="I26"/>
  <c r="I25"/>
  <c r="I20"/>
  <c r="I19"/>
  <c r="I17"/>
  <c r="I16"/>
  <c r="I15"/>
  <c r="I14"/>
  <c r="H288"/>
  <c r="I288" s="1"/>
  <c r="H286"/>
  <c r="I286" s="1"/>
  <c r="I285"/>
  <c r="H284"/>
  <c r="I284" s="1"/>
  <c r="H283"/>
  <c r="I283" s="1"/>
  <c r="H282"/>
  <c r="I282" s="1"/>
  <c r="H280"/>
  <c r="I280" s="1"/>
  <c r="H277"/>
  <c r="I277" s="1"/>
  <c r="H276"/>
  <c r="I276" s="1"/>
  <c r="H275"/>
  <c r="I275" s="1"/>
  <c r="H271"/>
  <c r="I271" s="1"/>
  <c r="I269"/>
  <c r="H268"/>
  <c r="I268" s="1"/>
  <c r="H266"/>
  <c r="I266" s="1"/>
  <c r="H265"/>
  <c r="I265" s="1"/>
  <c r="H263"/>
  <c r="I263" s="1"/>
  <c r="H262"/>
  <c r="I262" s="1"/>
  <c r="H260"/>
  <c r="I260" s="1"/>
  <c r="H258"/>
  <c r="I258" s="1"/>
  <c r="H257"/>
  <c r="H240"/>
  <c r="H229"/>
  <c r="H227"/>
  <c r="H224"/>
  <c r="I224" s="1"/>
  <c r="H217"/>
  <c r="H216" s="1"/>
  <c r="H221" s="1"/>
  <c r="H210"/>
  <c r="I210" s="1"/>
  <c r="H199"/>
  <c r="H198" s="1"/>
  <c r="H207" s="1"/>
  <c r="H191"/>
  <c r="I191" s="1"/>
  <c r="H184"/>
  <c r="I184" s="1"/>
  <c r="H171"/>
  <c r="H169"/>
  <c r="H166"/>
  <c r="I166" s="1"/>
  <c r="H152"/>
  <c r="I152" s="1"/>
  <c r="H150"/>
  <c r="H145"/>
  <c r="I145" s="1"/>
  <c r="H131"/>
  <c r="I131" s="1"/>
  <c r="H124"/>
  <c r="I124" s="1"/>
  <c r="H113"/>
  <c r="I113" s="1"/>
  <c r="H100"/>
  <c r="H52"/>
  <c r="H47"/>
  <c r="I47" s="1"/>
  <c r="H42"/>
  <c r="H32"/>
  <c r="I32" s="1"/>
  <c r="H24"/>
  <c r="I24" s="1"/>
  <c r="H18"/>
  <c r="I18" s="1"/>
  <c r="H13"/>
  <c r="I13" s="1"/>
  <c r="I121" i="4"/>
  <c r="I117"/>
  <c r="I116"/>
  <c r="I115"/>
  <c r="I112"/>
  <c r="I108"/>
  <c r="I107"/>
  <c r="I106"/>
  <c r="I102"/>
  <c r="I99"/>
  <c r="I98"/>
  <c r="I95"/>
  <c r="I94"/>
  <c r="I91"/>
  <c r="I90"/>
  <c r="I89"/>
  <c r="I88"/>
  <c r="I86"/>
  <c r="I84"/>
  <c r="I83"/>
  <c r="I82"/>
  <c r="I80"/>
  <c r="I79"/>
  <c r="I78"/>
  <c r="I75"/>
  <c r="I74"/>
  <c r="I72"/>
  <c r="I70"/>
  <c r="I68"/>
  <c r="I67"/>
  <c r="I66"/>
  <c r="I65"/>
  <c r="I64"/>
  <c r="I61"/>
  <c r="I58"/>
  <c r="I55"/>
  <c r="I53"/>
  <c r="I50"/>
  <c r="I48"/>
  <c r="I47"/>
  <c r="I46"/>
  <c r="I45"/>
  <c r="I43"/>
  <c r="I39"/>
  <c r="I37"/>
  <c r="I35"/>
  <c r="I32"/>
  <c r="I31"/>
  <c r="I30"/>
  <c r="I29"/>
  <c r="I28"/>
  <c r="I27"/>
  <c r="I24"/>
  <c r="I23"/>
  <c r="I21"/>
  <c r="I19"/>
  <c r="I18"/>
  <c r="I17"/>
  <c r="H114"/>
  <c r="H111"/>
  <c r="H110" s="1"/>
  <c r="H109" s="1"/>
  <c r="H105"/>
  <c r="H104" s="1"/>
  <c r="H101"/>
  <c r="H100" s="1"/>
  <c r="H97"/>
  <c r="H96" s="1"/>
  <c r="H93"/>
  <c r="H92" s="1"/>
  <c r="H87"/>
  <c r="H85"/>
  <c r="I85" s="1"/>
  <c r="H81"/>
  <c r="H77"/>
  <c r="I77" s="1"/>
  <c r="H73"/>
  <c r="I73" s="1"/>
  <c r="H71"/>
  <c r="H69"/>
  <c r="I69" s="1"/>
  <c r="H63"/>
  <c r="H62" s="1"/>
  <c r="H60"/>
  <c r="H59" s="1"/>
  <c r="H57"/>
  <c r="H56" s="1"/>
  <c r="H54"/>
  <c r="I54" s="1"/>
  <c r="H52"/>
  <c r="H51" s="1"/>
  <c r="H49"/>
  <c r="I49" s="1"/>
  <c r="H44"/>
  <c r="I44" s="1"/>
  <c r="H42"/>
  <c r="I42" s="1"/>
  <c r="H41"/>
  <c r="H38"/>
  <c r="I38" s="1"/>
  <c r="H36"/>
  <c r="I36" s="1"/>
  <c r="H34"/>
  <c r="H26"/>
  <c r="H25" s="1"/>
  <c r="H22"/>
  <c r="I22" s="1"/>
  <c r="H20"/>
  <c r="I20" s="1"/>
  <c r="H16"/>
  <c r="D55" i="13"/>
  <c r="D48"/>
  <c r="D50" s="1"/>
  <c r="D39"/>
  <c r="D38" s="1"/>
  <c r="D36"/>
  <c r="D30"/>
  <c r="D26"/>
  <c r="G148" i="11"/>
  <c r="H256" l="1"/>
  <c r="H259"/>
  <c r="F99"/>
  <c r="F128" s="1"/>
  <c r="H12"/>
  <c r="H21" s="1"/>
  <c r="F130"/>
  <c r="F162" s="1"/>
  <c r="H190"/>
  <c r="H196" s="1"/>
  <c r="H23"/>
  <c r="H99"/>
  <c r="H128" s="1"/>
  <c r="H209"/>
  <c r="H214" s="1"/>
  <c r="H281"/>
  <c r="F223"/>
  <c r="F252" s="1"/>
  <c r="H165"/>
  <c r="H188" s="1"/>
  <c r="I199"/>
  <c r="I217"/>
  <c r="I257"/>
  <c r="F261"/>
  <c r="F255" s="1"/>
  <c r="H261"/>
  <c r="F46"/>
  <c r="F97" s="1"/>
  <c r="F270"/>
  <c r="F253"/>
  <c r="I256"/>
  <c r="F40" i="4"/>
  <c r="H15"/>
  <c r="H33"/>
  <c r="I34"/>
  <c r="I60"/>
  <c r="I59"/>
  <c r="I92"/>
  <c r="I100"/>
  <c r="I114"/>
  <c r="H76"/>
  <c r="I76" s="1"/>
  <c r="I16"/>
  <c r="I52"/>
  <c r="F33"/>
  <c r="I33" s="1"/>
  <c r="I56"/>
  <c r="I62"/>
  <c r="I71"/>
  <c r="I81"/>
  <c r="I87"/>
  <c r="I96"/>
  <c r="I15"/>
  <c r="F14"/>
  <c r="F113" s="1"/>
  <c r="I25"/>
  <c r="I109"/>
  <c r="I41"/>
  <c r="I57"/>
  <c r="I63"/>
  <c r="I93"/>
  <c r="I97"/>
  <c r="I101"/>
  <c r="I26"/>
  <c r="I110"/>
  <c r="I111"/>
  <c r="H103"/>
  <c r="I103" s="1"/>
  <c r="I104"/>
  <c r="I105"/>
  <c r="I267" i="11"/>
  <c r="I100"/>
  <c r="I278"/>
  <c r="I240"/>
  <c r="I281"/>
  <c r="H223"/>
  <c r="I261"/>
  <c r="I229"/>
  <c r="I264"/>
  <c r="H279"/>
  <c r="I171"/>
  <c r="I274"/>
  <c r="H46"/>
  <c r="H97" s="1"/>
  <c r="I97" s="1"/>
  <c r="I272"/>
  <c r="I52"/>
  <c r="H270"/>
  <c r="I270" s="1"/>
  <c r="H252"/>
  <c r="I188"/>
  <c r="I196"/>
  <c r="I207"/>
  <c r="I252"/>
  <c r="I227"/>
  <c r="I259"/>
  <c r="I21"/>
  <c r="I42"/>
  <c r="I150"/>
  <c r="I169"/>
  <c r="I214"/>
  <c r="I221"/>
  <c r="I249"/>
  <c r="I279"/>
  <c r="I190"/>
  <c r="H130"/>
  <c r="I12"/>
  <c r="I198"/>
  <c r="I209"/>
  <c r="I216"/>
  <c r="I223"/>
  <c r="H14" i="4"/>
  <c r="D25" i="13"/>
  <c r="D46" s="1"/>
  <c r="D51" s="1"/>
  <c r="D56" s="1"/>
  <c r="I128" i="11"/>
  <c r="G96"/>
  <c r="G43"/>
  <c r="G42" s="1"/>
  <c r="G38"/>
  <c r="H44" l="1"/>
  <c r="I44" s="1"/>
  <c r="I23"/>
  <c r="F289"/>
  <c r="F287"/>
  <c r="I40" i="4"/>
  <c r="H40"/>
  <c r="F118"/>
  <c r="H113"/>
  <c r="I14"/>
  <c r="I99" i="11"/>
  <c r="H255"/>
  <c r="H289" s="1"/>
  <c r="I46"/>
  <c r="I165"/>
  <c r="H162"/>
  <c r="I130"/>
  <c r="G77"/>
  <c r="G54"/>
  <c r="G116"/>
  <c r="I113" i="4" l="1"/>
  <c r="H122"/>
  <c r="I122" s="1"/>
  <c r="H118"/>
  <c r="I118" s="1"/>
  <c r="H287" i="11"/>
  <c r="I255"/>
  <c r="I162"/>
  <c r="H253"/>
  <c r="I253" s="1"/>
  <c r="I287"/>
  <c r="I289"/>
  <c r="G250"/>
  <c r="G248"/>
  <c r="G246"/>
  <c r="G245"/>
  <c r="G243"/>
  <c r="G242"/>
  <c r="G241"/>
  <c r="G239"/>
  <c r="G238"/>
  <c r="G237"/>
  <c r="G236"/>
  <c r="G235"/>
  <c r="G234"/>
  <c r="G232"/>
  <c r="G231"/>
  <c r="G230"/>
  <c r="G228"/>
  <c r="G226"/>
  <c r="G225"/>
  <c r="G220"/>
  <c r="G219"/>
  <c r="G218"/>
  <c r="G213"/>
  <c r="G212"/>
  <c r="G211"/>
  <c r="G206"/>
  <c r="G205"/>
  <c r="G204"/>
  <c r="G203"/>
  <c r="G202"/>
  <c r="G201"/>
  <c r="G200"/>
  <c r="G195"/>
  <c r="G194"/>
  <c r="G193"/>
  <c r="G192"/>
  <c r="G187"/>
  <c r="G186"/>
  <c r="G185"/>
  <c r="G182"/>
  <c r="G181"/>
  <c r="G180"/>
  <c r="G179"/>
  <c r="G178"/>
  <c r="G177"/>
  <c r="G176"/>
  <c r="G175"/>
  <c r="G174"/>
  <c r="G173"/>
  <c r="G172"/>
  <c r="G170"/>
  <c r="G168"/>
  <c r="G167"/>
  <c r="G161"/>
  <c r="G160"/>
  <c r="G159"/>
  <c r="G158"/>
  <c r="G157"/>
  <c r="G156"/>
  <c r="G155"/>
  <c r="G154"/>
  <c r="G153"/>
  <c r="G151"/>
  <c r="G149"/>
  <c r="G147"/>
  <c r="G146"/>
  <c r="G141"/>
  <c r="G140"/>
  <c r="G139"/>
  <c r="G138"/>
  <c r="G137"/>
  <c r="G136"/>
  <c r="G135"/>
  <c r="G134"/>
  <c r="G133"/>
  <c r="G132"/>
  <c r="G127"/>
  <c r="G126"/>
  <c r="G125"/>
  <c r="G123"/>
  <c r="G122"/>
  <c r="G121"/>
  <c r="G120"/>
  <c r="G119"/>
  <c r="G118"/>
  <c r="G117"/>
  <c r="G115"/>
  <c r="G114"/>
  <c r="G112"/>
  <c r="G111"/>
  <c r="G110"/>
  <c r="G109"/>
  <c r="G108"/>
  <c r="G107"/>
  <c r="G106"/>
  <c r="G104"/>
  <c r="G103"/>
  <c r="G102"/>
  <c r="G101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3"/>
  <c r="G51"/>
  <c r="G50"/>
  <c r="G49"/>
  <c r="G48"/>
  <c r="G41"/>
  <c r="G40"/>
  <c r="G39"/>
  <c r="G37"/>
  <c r="G36"/>
  <c r="G35"/>
  <c r="G34"/>
  <c r="G33"/>
  <c r="G31"/>
  <c r="G29"/>
  <c r="G28"/>
  <c r="G27"/>
  <c r="G26"/>
  <c r="G25"/>
  <c r="G20"/>
  <c r="G17"/>
  <c r="G16"/>
  <c r="G15"/>
  <c r="G14"/>
  <c r="G120" i="4"/>
  <c r="G112"/>
  <c r="G108"/>
  <c r="G107"/>
  <c r="G106"/>
  <c r="G102"/>
  <c r="G99"/>
  <c r="G98"/>
  <c r="G95"/>
  <c r="G94"/>
  <c r="G91"/>
  <c r="G90"/>
  <c r="G89"/>
  <c r="G88"/>
  <c r="G86"/>
  <c r="G84"/>
  <c r="G83"/>
  <c r="G82"/>
  <c r="G80"/>
  <c r="G79"/>
  <c r="G78"/>
  <c r="G75"/>
  <c r="G74"/>
  <c r="G72"/>
  <c r="G70"/>
  <c r="G67"/>
  <c r="G66"/>
  <c r="G65"/>
  <c r="G64"/>
  <c r="G61"/>
  <c r="G58"/>
  <c r="G55"/>
  <c r="G53"/>
  <c r="G50"/>
  <c r="G47"/>
  <c r="G46"/>
  <c r="G45"/>
  <c r="G43"/>
  <c r="G39"/>
  <c r="G37"/>
  <c r="G35"/>
  <c r="G32"/>
  <c r="G31"/>
  <c r="G30"/>
  <c r="G29"/>
  <c r="G28"/>
  <c r="G27"/>
  <c r="G24"/>
  <c r="G23"/>
  <c r="G21"/>
  <c r="G19"/>
  <c r="G18"/>
  <c r="G17"/>
  <c r="G272" i="11" l="1"/>
  <c r="G69" i="4"/>
  <c r="G274" i="11"/>
  <c r="G273"/>
  <c r="G271"/>
  <c r="G111" i="4"/>
  <c r="G113" i="11"/>
  <c r="G269"/>
  <c r="G105" i="4"/>
  <c r="G283" i="11" l="1"/>
  <c r="G275"/>
  <c r="G288"/>
  <c r="G286"/>
  <c r="G285"/>
  <c r="G284"/>
  <c r="G282"/>
  <c r="G280"/>
  <c r="G279" s="1"/>
  <c r="G278"/>
  <c r="G277"/>
  <c r="G268"/>
  <c r="G267"/>
  <c r="G266"/>
  <c r="G265"/>
  <c r="G264"/>
  <c r="G263"/>
  <c r="G262"/>
  <c r="G260"/>
  <c r="G259" s="1"/>
  <c r="G258"/>
  <c r="G257"/>
  <c r="G249"/>
  <c r="G240"/>
  <c r="G229"/>
  <c r="G227"/>
  <c r="G224"/>
  <c r="G217"/>
  <c r="G216" s="1"/>
  <c r="G221" s="1"/>
  <c r="G210"/>
  <c r="G199"/>
  <c r="G198" s="1"/>
  <c r="G207" s="1"/>
  <c r="G191"/>
  <c r="G190" s="1"/>
  <c r="G196" s="1"/>
  <c r="G184"/>
  <c r="G171"/>
  <c r="G169"/>
  <c r="G166"/>
  <c r="G152"/>
  <c r="G150"/>
  <c r="G145"/>
  <c r="G131"/>
  <c r="G124"/>
  <c r="G100"/>
  <c r="G52"/>
  <c r="G47"/>
  <c r="G32"/>
  <c r="G24"/>
  <c r="G18"/>
  <c r="G13"/>
  <c r="G12" s="1"/>
  <c r="G87" i="4"/>
  <c r="G114"/>
  <c r="G110"/>
  <c r="G109" s="1"/>
  <c r="G101"/>
  <c r="G100" s="1"/>
  <c r="G97"/>
  <c r="G96" s="1"/>
  <c r="G85"/>
  <c r="G81"/>
  <c r="G77"/>
  <c r="G73"/>
  <c r="G71"/>
  <c r="G63"/>
  <c r="G60"/>
  <c r="G59" s="1"/>
  <c r="G57"/>
  <c r="G56" s="1"/>
  <c r="G54"/>
  <c r="G52"/>
  <c r="G49"/>
  <c r="G44"/>
  <c r="G42"/>
  <c r="G38"/>
  <c r="G36"/>
  <c r="G34"/>
  <c r="G26"/>
  <c r="G25" s="1"/>
  <c r="G22"/>
  <c r="G20"/>
  <c r="G16"/>
  <c r="G256" i="11" l="1"/>
  <c r="G209"/>
  <c r="G214" s="1"/>
  <c r="G165"/>
  <c r="G188" s="1"/>
  <c r="G46"/>
  <c r="G97" s="1"/>
  <c r="G21"/>
  <c r="G223"/>
  <c r="G252" s="1"/>
  <c r="G281"/>
  <c r="G130"/>
  <c r="G162" s="1"/>
  <c r="G99"/>
  <c r="G270"/>
  <c r="G23"/>
  <c r="G44" s="1"/>
  <c r="G261"/>
  <c r="G104" i="4"/>
  <c r="G103" s="1"/>
  <c r="G93"/>
  <c r="G92" s="1"/>
  <c r="G76"/>
  <c r="G62"/>
  <c r="G51"/>
  <c r="G41"/>
  <c r="G33"/>
  <c r="G15"/>
  <c r="G255" i="11" l="1"/>
  <c r="G289" s="1"/>
  <c r="G128"/>
  <c r="G253" s="1"/>
  <c r="G14" i="4"/>
  <c r="G40"/>
  <c r="G287" i="11" l="1"/>
  <c r="G113" i="4"/>
  <c r="G118" l="1"/>
  <c r="G122"/>
</calcChain>
</file>

<file path=xl/sharedStrings.xml><?xml version="1.0" encoding="utf-8"?>
<sst xmlns="http://schemas.openxmlformats.org/spreadsheetml/2006/main" count="992" uniqueCount="589">
  <si>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</si>
  <si>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</si>
  <si>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</si>
  <si>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</si>
  <si>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</si>
  <si>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</si>
  <si>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</si>
  <si>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</si>
  <si>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</si>
  <si>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</si>
  <si>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</si>
  <si>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</si>
  <si>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</si>
  <si>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</si>
  <si>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</si>
  <si>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</si>
  <si>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</si>
  <si>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</si>
  <si>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</si>
  <si>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</si>
  <si>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</si>
  <si>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</si>
  <si>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</si>
  <si>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</si>
  <si>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</si>
  <si>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</si>
  <si>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</si>
  <si>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</si>
  <si>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</si>
  <si>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</si>
  <si>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</si>
  <si>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</si>
  <si>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</si>
  <si>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</si>
  <si>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</si>
  <si>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</si>
  <si>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</si>
  <si>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</si>
  <si>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</si>
  <si>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</si>
  <si>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</si>
  <si>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</si>
  <si>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</si>
  <si>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</si>
  <si>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</si>
  <si>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</si>
  <si>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</si>
  <si>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</si>
  <si>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</si>
  <si>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</si>
  <si>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</si>
  <si>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</si>
  <si>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</si>
  <si>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</si>
  <si>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</si>
  <si>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</si>
  <si>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</si>
  <si>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</si>
  <si>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</si>
  <si>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</si>
  <si>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</si>
  <si>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</si>
  <si>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</si>
  <si>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</si>
  <si>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</si>
  <si>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</si>
  <si>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</si>
  <si>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</si>
  <si>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</si>
  <si>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</si>
  <si>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</si>
  <si>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</si>
  <si>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</si>
  <si>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</si>
  <si>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</si>
  <si>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</si>
  <si>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</si>
  <si>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</si>
  <si>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</si>
  <si>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</si>
  <si>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</si>
  <si>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</si>
  <si>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</si>
  <si>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</si>
  <si>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</si>
  <si>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</si>
  <si>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</si>
  <si>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</si>
  <si>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</si>
  <si>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</si>
  <si>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</si>
  <si>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</si>
  <si>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</si>
  <si>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</si>
  <si>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</si>
  <si>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</si>
  <si>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</si>
  <si>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</si>
  <si>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</si>
  <si>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</si>
  <si>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</si>
  <si>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</si>
  <si>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</si>
  <si>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</si>
  <si>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</si>
  <si>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</si>
  <si>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</si>
  <si>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</si>
  <si>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</si>
  <si>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</si>
  <si>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</si>
  <si>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</si>
  <si>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</si>
  <si>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</si>
  <si>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</si>
  <si>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</si>
  <si>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</si>
  <si>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</si>
  <si>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</si>
  <si>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</si>
  <si>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</si>
  <si>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</si>
  <si>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</si>
  <si>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</si>
  <si>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</si>
  <si>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</si>
  <si>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</si>
  <si>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</si>
  <si>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</si>
  <si>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</si>
  <si>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</si>
  <si>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</si>
  <si>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</si>
  <si>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</si>
  <si>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</si>
  <si>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</si>
  <si>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</si>
  <si>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</si>
  <si>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</si>
  <si>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</si>
  <si>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</si>
  <si>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</si>
  <si>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</si>
  <si>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</si>
  <si>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</si>
  <si>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</si>
  <si>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</si>
  <si>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</si>
  <si>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</si>
  <si>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</si>
  <si>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</si>
  <si>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</si>
  <si>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</si>
  <si>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</si>
  <si>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</si>
  <si>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</si>
  <si>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</si>
  <si>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</si>
  <si>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</si>
  <si>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</si>
  <si>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</si>
  <si>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</si>
  <si>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</si>
  <si>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</si>
  <si>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</si>
  <si>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</si>
  <si>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</si>
  <si>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</si>
  <si>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</si>
  <si>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</si>
  <si>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</si>
  <si>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</si>
  <si>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</si>
  <si>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</si>
  <si>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</si>
  <si>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</si>
  <si>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</si>
  <si>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</si>
  <si>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</si>
  <si>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</si>
  <si>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</si>
  <si>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</si>
  <si>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</si>
  <si>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</si>
  <si>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</si>
  <si>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</si>
  <si>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</si>
  <si>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</si>
  <si>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</si>
  <si>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</si>
  <si>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</si>
  <si>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</si>
  <si>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</si>
  <si>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</si>
  <si>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</si>
  <si>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</si>
  <si>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</si>
  <si>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</si>
  <si>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</si>
  <si>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</si>
  <si>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</si>
  <si>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</si>
  <si>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</si>
  <si>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</si>
  <si>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</si>
  <si>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</si>
  <si>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</si>
  <si>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</si>
  <si>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</si>
  <si>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</si>
  <si>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</si>
  <si>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</si>
  <si>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</si>
  <si>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</si>
  <si>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</si>
  <si>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</si>
  <si>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</si>
  <si>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</si>
  <si>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</si>
  <si>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</si>
  <si>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</si>
  <si>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</si>
  <si>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</si>
  <si>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</si>
  <si>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</si>
  <si>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</si>
  <si>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</si>
  <si>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</si>
  <si>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</si>
  <si>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</si>
  <si>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</si>
  <si>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</si>
  <si>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</si>
  <si>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</si>
  <si>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</si>
  <si>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</si>
  <si>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</si>
  <si>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</si>
  <si>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</si>
  <si>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</si>
  <si>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</si>
  <si>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</si>
  <si>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</si>
  <si>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</si>
  <si>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</si>
  <si>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</si>
  <si>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</si>
  <si>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</si>
  <si>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</si>
  <si>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</si>
  <si>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</si>
  <si>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</si>
  <si>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</si>
  <si>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</si>
  <si>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</si>
  <si>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</si>
  <si>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</si>
  <si>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</si>
  <si>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</si>
  <si>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</si>
  <si>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</si>
  <si>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</si>
  <si>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</si>
  <si>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</si>
  <si>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</si>
  <si>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</si>
  <si>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</si>
  <si>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</si>
  <si>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</si>
  <si>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</si>
  <si>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</si>
  <si>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</si>
  <si>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</si>
  <si>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</si>
  <si>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</si>
  <si>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</si>
  <si>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</si>
  <si>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</si>
  <si>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</si>
  <si>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</si>
  <si>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</si>
  <si>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</si>
  <si>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</si>
  <si>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</si>
  <si>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</si>
  <si>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</si>
  <si>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</si>
  <si>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</si>
  <si>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</si>
  <si>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</si>
  <si>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</si>
  <si>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</si>
  <si>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</si>
  <si>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</si>
  <si>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</si>
  <si>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</si>
  <si>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</si>
  <si>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</si>
  <si>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</si>
  <si>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</si>
  <si>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</si>
  <si>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</si>
  <si>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</si>
  <si>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</si>
  <si>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</si>
  <si>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</si>
  <si>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</si>
  <si>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</si>
  <si>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</si>
  <si>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</si>
  <si>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</si>
  <si>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</si>
  <si>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</si>
  <si>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</si>
  <si>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</si>
  <si>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</si>
  <si>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</si>
  <si>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</si>
  <si>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</si>
  <si>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</si>
  <si>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</si>
  <si>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</si>
  <si>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</si>
  <si>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</si>
  <si>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</si>
  <si>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</si>
  <si>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</si>
  <si>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</si>
  <si>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</si>
  <si>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</si>
  <si>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</si>
  <si>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</si>
  <si>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Planska dokumentacija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</si>
  <si>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</si>
  <si>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</si>
  <si>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</si>
  <si>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</si>
  <si>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</si>
  <si>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</si>
  <si>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</si>
  <si>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</si>
  <si>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</si>
  <si>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</si>
  <si>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</si>
  <si>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</si>
  <si>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</si>
  <si>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</si>
  <si>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</si>
  <si>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</si>
  <si>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</si>
  <si>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</si>
  <si>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</si>
  <si>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</si>
  <si>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</si>
  <si>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>2.8.1.2.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</si>
  <si>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</si>
  <si>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</si>
  <si>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</si>
  <si>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</si>
  <si>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</si>
  <si>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</si>
  <si>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</si>
  <si>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</si>
  <si>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</si>
  <si>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</si>
  <si>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</si>
  <si>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</si>
  <si>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</si>
  <si>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</si>
  <si>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</si>
  <si>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</si>
  <si>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</si>
  <si>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podršku nastupa sportistima na međunarodnim takmičenjima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</si>
  <si>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</si>
  <si>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</si>
  <si>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</si>
  <si>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</si>
  <si>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</si>
  <si>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</si>
  <si>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</si>
  <si>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</si>
  <si>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</si>
  <si>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</si>
  <si>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</si>
  <si>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</si>
  <si>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</si>
  <si>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</si>
  <si>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</si>
  <si>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</si>
  <si>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</si>
  <si>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</si>
  <si>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</si>
  <si>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</si>
  <si>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</si>
  <si>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</si>
  <si>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</si>
  <si>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</si>
  <si>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</si>
  <si>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</si>
  <si>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</si>
  <si>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</si>
  <si>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</si>
  <si>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</si>
  <si>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</si>
  <si>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</si>
  <si>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3.1.1.2.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</si>
  <si>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</si>
  <si>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</si>
  <si>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</si>
  <si>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</si>
  <si>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</si>
  <si>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Primici od kreditnog zaduživanja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</si>
  <si>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</si>
  <si>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</si>
  <si>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</si>
  <si>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</si>
  <si>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</si>
  <si>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</si>
  <si>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URBANIZAM, IMOVINSKO-PRAVNE, GEODETSKE POSLOVE I KATASTAR NEKRETNINA</t>
  </si>
  <si>
    <t>SLUŽBA ZA FINANSIJE, PRIVREDU,POSLOVNE PROSTORE I EKONOMSKI RAZVOJ</t>
  </si>
  <si>
    <t>SLUŽBA ZA BORAČKO-INVALIDSKU ZAŠTITU I DRUŠTVENE DJELATNOSTI</t>
  </si>
  <si>
    <t>SLUŽBA CIVILNE ZAŠTITE</t>
  </si>
  <si>
    <t>SLUŽBA ZA INFRASTRUKTURU, EKOLOGIJU, KOMUNALNE I INSPEKCIJSKE POSLOVE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</si>
  <si>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</si>
  <si>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</si>
  <si>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</si>
  <si>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</si>
  <si>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</si>
  <si>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</si>
  <si>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</si>
  <si>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</si>
  <si>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</si>
  <si>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</si>
  <si>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</si>
  <si>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</si>
  <si>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</si>
  <si>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</si>
  <si>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</si>
  <si>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</si>
  <si>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</si>
  <si>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</si>
  <si>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</si>
  <si>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</si>
  <si>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</si>
  <si>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</si>
  <si>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</si>
  <si>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</si>
  <si>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</si>
  <si>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</si>
  <si>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</si>
  <si>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</si>
  <si>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</si>
  <si>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</si>
  <si>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</si>
  <si>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</si>
  <si>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</si>
  <si>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</si>
  <si>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</si>
  <si>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</si>
  <si>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</si>
  <si>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3.1.1.3.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</si>
  <si>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</si>
  <si>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</si>
  <si>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</si>
  <si>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</si>
  <si>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</si>
  <si>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</si>
  <si>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</si>
  <si>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</si>
  <si>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</si>
  <si>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</si>
  <si>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</si>
  <si>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</si>
  <si>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</si>
  <si>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</si>
  <si>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</si>
  <si>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</si>
  <si>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</si>
  <si>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</si>
  <si>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</si>
  <si>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</si>
  <si>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</si>
  <si>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</si>
  <si>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</si>
  <si>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</si>
  <si>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</si>
  <si>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</si>
  <si>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</si>
  <si>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</si>
  <si>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Primljeni tekući transferi od ostalih nivoa vlasti</t>
  </si>
  <si>
    <t>KAPITALNI TRANSFERI I DONACIJE</t>
  </si>
  <si>
    <t>Kapitalni transferi od ostalih nivoa vlasti</t>
  </si>
  <si>
    <t>RASHODI</t>
  </si>
  <si>
    <t>TEKUĆI RASHODI</t>
  </si>
  <si>
    <t>2.1.4.</t>
  </si>
  <si>
    <t>Plaće i naknade troškova zaposlenih</t>
  </si>
  <si>
    <t>Doprinos poslodavca i ostali doprinosi</t>
  </si>
  <si>
    <t>Izdaci za materijal,sitan inventar i usluge</t>
  </si>
  <si>
    <t>Tekući transferi i drugi tekući rashodi</t>
  </si>
  <si>
    <t>2.1.5.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</si>
  <si>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</si>
  <si>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</si>
  <si>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</si>
  <si>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</si>
  <si>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</si>
  <si>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</si>
  <si>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</si>
  <si>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7.</t>
  </si>
  <si>
    <t>8.</t>
  </si>
  <si>
    <t>9.</t>
  </si>
  <si>
    <t>UKUPAN FINANSIJSKI REZULTAT</t>
  </si>
  <si>
    <t>10.</t>
  </si>
  <si>
    <t>2.1.6.</t>
  </si>
  <si>
    <t>11.</t>
  </si>
  <si>
    <t>SVEUKUPNI PRIHODI;PRIMICI;FINANSIRANJE;RAZGRANIČENI PRIHODI I OSTVARENI SUFICIT IZ RANIJEG PERIODA</t>
  </si>
  <si>
    <t>NETO NABAVKE STALNIH SREDSTAVA</t>
  </si>
  <si>
    <t>NETO POZAJMLJIVANJE(NETO ZADUŽIVANJE)=UKUPAN DEFICIT/SUFICIT</t>
  </si>
  <si>
    <t>12.</t>
  </si>
  <si>
    <t>PRIMICI OD ZADUŽIVANJA</t>
  </si>
  <si>
    <t>NETO TRANSAKCIJE U FINANSIJSKOJ IMOVINI</t>
  </si>
  <si>
    <t>IZDACI ZA OTPLATE DUGOVA</t>
  </si>
  <si>
    <t>NETO ZADUŽIVANJE (NETO OTPLATE DUGOVA)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</si>
  <si>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</si>
  <si>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</si>
  <si>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 xml:space="preserve">Podrška Grada projektima organizacija i institucija van teritorije grada i BiH </t>
  </si>
  <si>
    <t>Transfer općinama za saniranje šteta usljed poplava</t>
  </si>
  <si>
    <t>Transfer za NK Liješeva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</si>
  <si>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</si>
  <si>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</si>
  <si>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</si>
  <si>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</si>
  <si>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</si>
  <si>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102/15,104/16,5/18,11/19,99/19 i 25a/22).</t>
  </si>
  <si>
    <t>član 5.</t>
  </si>
  <si>
    <t>(završne odredbe)</t>
  </si>
  <si>
    <t xml:space="preserve">                                                                                                             PREDSJEDAVAJUĆI</t>
  </si>
  <si>
    <t xml:space="preserve">                                                                                                   GRADSKOG VIJEĆA VISOKO</t>
  </si>
  <si>
    <t>Visoko</t>
  </si>
  <si>
    <t xml:space="preserve">U tekuću rezervu u 2025.godini izdvojit će se iznos od 20.000,00 KM ili 0,06 % od ukupnih izdataka,a koristit će se u skladu sa članom 60. i 61. </t>
  </si>
  <si>
    <t>Budžet stupa na snagu danom objavljivanja u Službenom glasniku Grada Visoko, a primjenjivat će se od 01.01.2025.godine.</t>
  </si>
  <si>
    <t xml:space="preserve">  </t>
  </si>
  <si>
    <t xml:space="preserve">               </t>
  </si>
  <si>
    <t xml:space="preserve">                                                                   </t>
  </si>
  <si>
    <t xml:space="preserve">     I. OPĆI DIO</t>
  </si>
  <si>
    <t>(prihodi i izdaci)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</si>
  <si>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</si>
  <si>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</si>
  <si>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</si>
  <si>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</si>
  <si>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 xml:space="preserve">                  Na osnovu članova 32. do 66. Zakona o budžetima Federacije Bosne i Hercegovine ("Službene  novine Federacije</t>
  </si>
  <si>
    <t xml:space="preserve"> Bosne  i  Hercegovine" broj 102/13, 9/14, 13/14, 8/15, 91/15, 102/15,104/16, 5/18,11/19,99/19 i 25a/22), člana 12. Zakona </t>
  </si>
  <si>
    <t xml:space="preserve"> o pripadnosti  javnih  prihoda  Federacije Bosne  i  Hercegovine ("Službene novine Federacije Bosne i Hercegovine" broj 22/06,  </t>
  </si>
  <si>
    <t xml:space="preserve"> 43/08,22/09, 17/22,35/14 i 94/15) i člana 21. Statuta Grada Visoko("Službeni glasnik  Grada Visoko" broj 10/21), Gradsko vijeće</t>
  </si>
  <si>
    <t xml:space="preserve">                                                       član 1.</t>
  </si>
  <si>
    <t>Budžet Grada Visoko (u daljem tekstu Budžet) za 2025.godinu sastoji se od pregleda prihoda i primitaka, te rashoda i izdataka:</t>
  </si>
  <si>
    <t xml:space="preserve">Prihodi i primici, rashodi i izdaci po grupama utvrđuju se u bilansu prihoda i izdataka za 2025.godinu kako slijedi:  </t>
  </si>
  <si>
    <t>1.2.41.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</si>
  <si>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</si>
  <si>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</si>
  <si>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</si>
  <si>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</si>
  <si>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BUDŽET ZA  2025.g</t>
  </si>
  <si>
    <t>Almir</t>
  </si>
  <si>
    <t>Ljeskovica</t>
  </si>
  <si>
    <t xml:space="preserve">          (sadržaj)</t>
  </si>
  <si>
    <t xml:space="preserve">                                              član 2.</t>
  </si>
  <si>
    <t>IZMJENE I DOPUNE BUDŽETA ZA 2025.g</t>
  </si>
  <si>
    <t>index promjene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</si>
  <si>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</si>
  <si>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</si>
  <si>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</si>
  <si>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1.1.12.</t>
  </si>
  <si>
    <t>Sanacija puta u naselju Zbilje i postavljanje zaštitnih barijera od poplave u naselju Prijeko iz sred.viših nivoa vlasti</t>
  </si>
  <si>
    <t>PRIMICI (NEUTROŠENA SREDSTVA PRIMITAKA IZ PRETHODNE GODINE)</t>
  </si>
  <si>
    <t>IZMJENE I DOPUNE BUDŽETA ZA  2025.g</t>
  </si>
  <si>
    <t xml:space="preserve">U Budžetu Grada Visoko za 2025.godinu ("Službeni glasnik Grada Visoko" broj 10/24 i 4/25) član 1.mijenja se i glasi: </t>
  </si>
  <si>
    <t xml:space="preserve">U Budžetu Grada Visoko za 2025.godinu ("Službeni glasnik Grada Visoko" broj 10/24 i 4/25) član 2.mijenja se i glasi: </t>
  </si>
  <si>
    <t>BUDŽET ZA 2025.g</t>
  </si>
  <si>
    <t xml:space="preserve">U Budžetu Grada Visoko za 2025.godinu ("Službeni glasnik Grada Visoko" broj 10/24 i 4/25) član 3.mijenja se i glasi: </t>
  </si>
  <si>
    <t xml:space="preserve">U Budžetu Grada Visoko za 2025.godinu ("Službeni glasnik Grada Visoko" broj 10/24 i 4/25) član 4.mijenja se i glasi: </t>
  </si>
  <si>
    <t xml:space="preserve">U Budžetu Grada Visoko za 2025.godinu ("Službeni glasnik Grada Visoko" broj 10/24 i 4/25) član 5.mijenja se i glasi: </t>
  </si>
  <si>
    <t>Podrška realizaciji projekata međunarodnih organizacija (Help i Caritas)</t>
  </si>
  <si>
    <t>Studija izvodljivosti okrupljavanja javnog sektora u Gradu Visoko</t>
  </si>
  <si>
    <t>Izdaci u Budžetu za 2025.godinu u iznosu od 32.275.000,00 KM raspoređuje se po korisnicima u Posebnom dijelu Budžeta kako slijedi:</t>
  </si>
  <si>
    <t xml:space="preserve"> Visoko na 11. sjednici održanoj 25.09.2025.godine donijelo je:</t>
  </si>
  <si>
    <t xml:space="preserve">                     IZMJENE I DOPUNE  BUDŽETA </t>
  </si>
  <si>
    <t xml:space="preserve">                   GRADA VISOKO ZA 2025.GODINU </t>
  </si>
  <si>
    <t>Broj: 02/1-02-270/25</t>
  </si>
  <si>
    <t>Datum: 25.09.2025.g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</si>
</sst>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1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0" fontId="17" fillId="0" borderId="0" xfId="0" applyFont="1" applyAlignment="1">
      <alignment horizontal="center"/>
    </xf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Border="1"/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5" fillId="0" borderId="10" xfId="0" applyFont="1" applyBorder="1" applyAlignment="1">
      <alignment wrapText="1"/>
    </xf>
    <xf numFmtId="3" fontId="17" fillId="0" borderId="0" xfId="0" applyNumberFormat="1" applyFont="1" applyBorder="1"/>
    <xf numFmtId="0" fontId="17" fillId="0" borderId="0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17" fillId="0" borderId="0" xfId="0" applyFont="1" applyAlignment="1"/>
    <xf numFmtId="3" fontId="10" fillId="0" borderId="10" xfId="0" applyNumberFormat="1" applyFont="1" applyBorder="1" applyAlignment="1"/>
    <xf numFmtId="3" fontId="24" fillId="0" borderId="10" xfId="0" applyNumberFormat="1" applyFont="1" applyBorder="1" applyAlignment="1"/>
    <xf numFmtId="3" fontId="5" fillId="0" borderId="10" xfId="0" applyNumberFormat="1" applyFont="1" applyBorder="1" applyAlignment="1"/>
    <xf numFmtId="0" fontId="25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2"/>
  <sheetViews>
    <sheetView tabSelected="1" topLeftCell="A2" zoomScale="140" zoomScaleNormal="140" workbookViewId="0">
      <selection activeCell="B20" sqref="B20"/>
    </sheetView>
  </sheetViews>
  <sheetFormatPr defaultRowHeight="15"/>
  <cols>
    <col min="1" max="1" width="6.140625" customWidth="1"/>
    <col min="2" max="2" width="67.5703125" customWidth="1"/>
    <col min="3" max="3" width="22.85546875" customWidth="1"/>
    <col min="4" max="4" width="22" customWidth="1"/>
    <col min="254" max="254" width="6.140625" customWidth="1"/>
    <col min="255" max="255" width="56.85546875" customWidth="1"/>
    <col min="256" max="256" width="22.85546875" customWidth="1"/>
    <col min="257" max="257" width="10.5703125" customWidth="1"/>
    <col min="510" max="510" width="6.140625" customWidth="1"/>
    <col min="511" max="511" width="56.85546875" customWidth="1"/>
    <col min="512" max="512" width="22.85546875" customWidth="1"/>
    <col min="513" max="513" width="10.5703125" customWidth="1"/>
    <col min="766" max="766" width="6.140625" customWidth="1"/>
    <col min="767" max="767" width="56.85546875" customWidth="1"/>
    <col min="768" max="768" width="22.85546875" customWidth="1"/>
    <col min="769" max="769" width="10.5703125" customWidth="1"/>
    <col min="1022" max="1022" width="6.140625" customWidth="1"/>
    <col min="1023" max="1023" width="56.85546875" customWidth="1"/>
    <col min="1024" max="1024" width="22.85546875" customWidth="1"/>
    <col min="1025" max="1025" width="10.5703125" customWidth="1"/>
    <col min="1278" max="1278" width="6.140625" customWidth="1"/>
    <col min="1279" max="1279" width="56.85546875" customWidth="1"/>
    <col min="1280" max="1280" width="22.85546875" customWidth="1"/>
    <col min="1281" max="1281" width="10.5703125" customWidth="1"/>
    <col min="1534" max="1534" width="6.140625" customWidth="1"/>
    <col min="1535" max="1535" width="56.85546875" customWidth="1"/>
    <col min="1536" max="1536" width="22.85546875" customWidth="1"/>
    <col min="1537" max="1537" width="10.5703125" customWidth="1"/>
    <col min="1790" max="1790" width="6.140625" customWidth="1"/>
    <col min="1791" max="1791" width="56.85546875" customWidth="1"/>
    <col min="1792" max="1792" width="22.85546875" customWidth="1"/>
    <col min="1793" max="1793" width="10.5703125" customWidth="1"/>
    <col min="2046" max="2046" width="6.140625" customWidth="1"/>
    <col min="2047" max="2047" width="56.85546875" customWidth="1"/>
    <col min="2048" max="2048" width="22.85546875" customWidth="1"/>
    <col min="2049" max="2049" width="10.5703125" customWidth="1"/>
    <col min="2302" max="2302" width="6.140625" customWidth="1"/>
    <col min="2303" max="2303" width="56.85546875" customWidth="1"/>
    <col min="2304" max="2304" width="22.85546875" customWidth="1"/>
    <col min="2305" max="2305" width="10.5703125" customWidth="1"/>
    <col min="2558" max="2558" width="6.140625" customWidth="1"/>
    <col min="2559" max="2559" width="56.85546875" customWidth="1"/>
    <col min="2560" max="2560" width="22.85546875" customWidth="1"/>
    <col min="2561" max="2561" width="10.5703125" customWidth="1"/>
    <col min="2814" max="2814" width="6.140625" customWidth="1"/>
    <col min="2815" max="2815" width="56.85546875" customWidth="1"/>
    <col min="2816" max="2816" width="22.85546875" customWidth="1"/>
    <col min="2817" max="2817" width="10.5703125" customWidth="1"/>
    <col min="3070" max="3070" width="6.140625" customWidth="1"/>
    <col min="3071" max="3071" width="56.85546875" customWidth="1"/>
    <col min="3072" max="3072" width="22.85546875" customWidth="1"/>
    <col min="3073" max="3073" width="10.5703125" customWidth="1"/>
    <col min="3326" max="3326" width="6.140625" customWidth="1"/>
    <col min="3327" max="3327" width="56.85546875" customWidth="1"/>
    <col min="3328" max="3328" width="22.85546875" customWidth="1"/>
    <col min="3329" max="3329" width="10.5703125" customWidth="1"/>
    <col min="3582" max="3582" width="6.140625" customWidth="1"/>
    <col min="3583" max="3583" width="56.85546875" customWidth="1"/>
    <col min="3584" max="3584" width="22.85546875" customWidth="1"/>
    <col min="3585" max="3585" width="10.5703125" customWidth="1"/>
    <col min="3838" max="3838" width="6.140625" customWidth="1"/>
    <col min="3839" max="3839" width="56.85546875" customWidth="1"/>
    <col min="3840" max="3840" width="22.85546875" customWidth="1"/>
    <col min="3841" max="3841" width="10.5703125" customWidth="1"/>
    <col min="4094" max="4094" width="6.140625" customWidth="1"/>
    <col min="4095" max="4095" width="56.85546875" customWidth="1"/>
    <col min="4096" max="4096" width="22.85546875" customWidth="1"/>
    <col min="4097" max="4097" width="10.5703125" customWidth="1"/>
    <col min="4350" max="4350" width="6.140625" customWidth="1"/>
    <col min="4351" max="4351" width="56.85546875" customWidth="1"/>
    <col min="4352" max="4352" width="22.85546875" customWidth="1"/>
    <col min="4353" max="4353" width="10.5703125" customWidth="1"/>
    <col min="4606" max="4606" width="6.140625" customWidth="1"/>
    <col min="4607" max="4607" width="56.85546875" customWidth="1"/>
    <col min="4608" max="4608" width="22.85546875" customWidth="1"/>
    <col min="4609" max="4609" width="10.5703125" customWidth="1"/>
    <col min="4862" max="4862" width="6.140625" customWidth="1"/>
    <col min="4863" max="4863" width="56.85546875" customWidth="1"/>
    <col min="4864" max="4864" width="22.85546875" customWidth="1"/>
    <col min="4865" max="4865" width="10.5703125" customWidth="1"/>
    <col min="5118" max="5118" width="6.140625" customWidth="1"/>
    <col min="5119" max="5119" width="56.85546875" customWidth="1"/>
    <col min="5120" max="5120" width="22.85546875" customWidth="1"/>
    <col min="5121" max="5121" width="10.5703125" customWidth="1"/>
    <col min="5374" max="5374" width="6.140625" customWidth="1"/>
    <col min="5375" max="5375" width="56.85546875" customWidth="1"/>
    <col min="5376" max="5376" width="22.85546875" customWidth="1"/>
    <col min="5377" max="5377" width="10.5703125" customWidth="1"/>
    <col min="5630" max="5630" width="6.140625" customWidth="1"/>
    <col min="5631" max="5631" width="56.85546875" customWidth="1"/>
    <col min="5632" max="5632" width="22.85546875" customWidth="1"/>
    <col min="5633" max="5633" width="10.5703125" customWidth="1"/>
    <col min="5886" max="5886" width="6.140625" customWidth="1"/>
    <col min="5887" max="5887" width="56.85546875" customWidth="1"/>
    <col min="5888" max="5888" width="22.85546875" customWidth="1"/>
    <col min="5889" max="5889" width="10.5703125" customWidth="1"/>
    <col min="6142" max="6142" width="6.140625" customWidth="1"/>
    <col min="6143" max="6143" width="56.85546875" customWidth="1"/>
    <col min="6144" max="6144" width="22.85546875" customWidth="1"/>
    <col min="6145" max="6145" width="10.5703125" customWidth="1"/>
    <col min="6398" max="6398" width="6.140625" customWidth="1"/>
    <col min="6399" max="6399" width="56.85546875" customWidth="1"/>
    <col min="6400" max="6400" width="22.85546875" customWidth="1"/>
    <col min="6401" max="6401" width="10.5703125" customWidth="1"/>
    <col min="6654" max="6654" width="6.140625" customWidth="1"/>
    <col min="6655" max="6655" width="56.85546875" customWidth="1"/>
    <col min="6656" max="6656" width="22.85546875" customWidth="1"/>
    <col min="6657" max="6657" width="10.5703125" customWidth="1"/>
    <col min="6910" max="6910" width="6.140625" customWidth="1"/>
    <col min="6911" max="6911" width="56.85546875" customWidth="1"/>
    <col min="6912" max="6912" width="22.85546875" customWidth="1"/>
    <col min="6913" max="6913" width="10.5703125" customWidth="1"/>
    <col min="7166" max="7166" width="6.140625" customWidth="1"/>
    <col min="7167" max="7167" width="56.85546875" customWidth="1"/>
    <col min="7168" max="7168" width="22.85546875" customWidth="1"/>
    <col min="7169" max="7169" width="10.5703125" customWidth="1"/>
    <col min="7422" max="7422" width="6.140625" customWidth="1"/>
    <col min="7423" max="7423" width="56.85546875" customWidth="1"/>
    <col min="7424" max="7424" width="22.85546875" customWidth="1"/>
    <col min="7425" max="7425" width="10.5703125" customWidth="1"/>
    <col min="7678" max="7678" width="6.140625" customWidth="1"/>
    <col min="7679" max="7679" width="56.85546875" customWidth="1"/>
    <col min="7680" max="7680" width="22.85546875" customWidth="1"/>
    <col min="7681" max="7681" width="10.5703125" customWidth="1"/>
    <col min="7934" max="7934" width="6.140625" customWidth="1"/>
    <col min="7935" max="7935" width="56.85546875" customWidth="1"/>
    <col min="7936" max="7936" width="22.85546875" customWidth="1"/>
    <col min="7937" max="7937" width="10.5703125" customWidth="1"/>
    <col min="8190" max="8190" width="6.140625" customWidth="1"/>
    <col min="8191" max="8191" width="56.85546875" customWidth="1"/>
    <col min="8192" max="8192" width="22.85546875" customWidth="1"/>
    <col min="8193" max="8193" width="10.5703125" customWidth="1"/>
    <col min="8446" max="8446" width="6.140625" customWidth="1"/>
    <col min="8447" max="8447" width="56.85546875" customWidth="1"/>
    <col min="8448" max="8448" width="22.85546875" customWidth="1"/>
    <col min="8449" max="8449" width="10.5703125" customWidth="1"/>
    <col min="8702" max="8702" width="6.140625" customWidth="1"/>
    <col min="8703" max="8703" width="56.85546875" customWidth="1"/>
    <col min="8704" max="8704" width="22.85546875" customWidth="1"/>
    <col min="8705" max="8705" width="10.5703125" customWidth="1"/>
    <col min="8958" max="8958" width="6.140625" customWidth="1"/>
    <col min="8959" max="8959" width="56.85546875" customWidth="1"/>
    <col min="8960" max="8960" width="22.85546875" customWidth="1"/>
    <col min="8961" max="8961" width="10.5703125" customWidth="1"/>
    <col min="9214" max="9214" width="6.140625" customWidth="1"/>
    <col min="9215" max="9215" width="56.85546875" customWidth="1"/>
    <col min="9216" max="9216" width="22.85546875" customWidth="1"/>
    <col min="9217" max="9217" width="10.5703125" customWidth="1"/>
    <col min="9470" max="9470" width="6.140625" customWidth="1"/>
    <col min="9471" max="9471" width="56.85546875" customWidth="1"/>
    <col min="9472" max="9472" width="22.85546875" customWidth="1"/>
    <col min="9473" max="9473" width="10.5703125" customWidth="1"/>
    <col min="9726" max="9726" width="6.140625" customWidth="1"/>
    <col min="9727" max="9727" width="56.85546875" customWidth="1"/>
    <col min="9728" max="9728" width="22.85546875" customWidth="1"/>
    <col min="9729" max="9729" width="10.5703125" customWidth="1"/>
    <col min="9982" max="9982" width="6.140625" customWidth="1"/>
    <col min="9983" max="9983" width="56.85546875" customWidth="1"/>
    <col min="9984" max="9984" width="22.85546875" customWidth="1"/>
    <col min="9985" max="9985" width="10.5703125" customWidth="1"/>
    <col min="10238" max="10238" width="6.140625" customWidth="1"/>
    <col min="10239" max="10239" width="56.85546875" customWidth="1"/>
    <col min="10240" max="10240" width="22.85546875" customWidth="1"/>
    <col min="10241" max="10241" width="10.5703125" customWidth="1"/>
    <col min="10494" max="10494" width="6.140625" customWidth="1"/>
    <col min="10495" max="10495" width="56.85546875" customWidth="1"/>
    <col min="10496" max="10496" width="22.85546875" customWidth="1"/>
    <col min="10497" max="10497" width="10.5703125" customWidth="1"/>
    <col min="10750" max="10750" width="6.140625" customWidth="1"/>
    <col min="10751" max="10751" width="56.85546875" customWidth="1"/>
    <col min="10752" max="10752" width="22.85546875" customWidth="1"/>
    <col min="10753" max="10753" width="10.5703125" customWidth="1"/>
    <col min="11006" max="11006" width="6.140625" customWidth="1"/>
    <col min="11007" max="11007" width="56.85546875" customWidth="1"/>
    <col min="11008" max="11008" width="22.85546875" customWidth="1"/>
    <col min="11009" max="11009" width="10.5703125" customWidth="1"/>
    <col min="11262" max="11262" width="6.140625" customWidth="1"/>
    <col min="11263" max="11263" width="56.85546875" customWidth="1"/>
    <col min="11264" max="11264" width="22.85546875" customWidth="1"/>
    <col min="11265" max="11265" width="10.5703125" customWidth="1"/>
    <col min="11518" max="11518" width="6.140625" customWidth="1"/>
    <col min="11519" max="11519" width="56.85546875" customWidth="1"/>
    <col min="11520" max="11520" width="22.85546875" customWidth="1"/>
    <col min="11521" max="11521" width="10.5703125" customWidth="1"/>
    <col min="11774" max="11774" width="6.140625" customWidth="1"/>
    <col min="11775" max="11775" width="56.85546875" customWidth="1"/>
    <col min="11776" max="11776" width="22.85546875" customWidth="1"/>
    <col min="11777" max="11777" width="10.5703125" customWidth="1"/>
    <col min="12030" max="12030" width="6.140625" customWidth="1"/>
    <col min="12031" max="12031" width="56.85546875" customWidth="1"/>
    <col min="12032" max="12032" width="22.85546875" customWidth="1"/>
    <col min="12033" max="12033" width="10.5703125" customWidth="1"/>
    <col min="12286" max="12286" width="6.140625" customWidth="1"/>
    <col min="12287" max="12287" width="56.85546875" customWidth="1"/>
    <col min="12288" max="12288" width="22.85546875" customWidth="1"/>
    <col min="12289" max="12289" width="10.5703125" customWidth="1"/>
    <col min="12542" max="12542" width="6.140625" customWidth="1"/>
    <col min="12543" max="12543" width="56.85546875" customWidth="1"/>
    <col min="12544" max="12544" width="22.85546875" customWidth="1"/>
    <col min="12545" max="12545" width="10.5703125" customWidth="1"/>
    <col min="12798" max="12798" width="6.140625" customWidth="1"/>
    <col min="12799" max="12799" width="56.85546875" customWidth="1"/>
    <col min="12800" max="12800" width="22.85546875" customWidth="1"/>
    <col min="12801" max="12801" width="10.5703125" customWidth="1"/>
    <col min="13054" max="13054" width="6.140625" customWidth="1"/>
    <col min="13055" max="13055" width="56.85546875" customWidth="1"/>
    <col min="13056" max="13056" width="22.85546875" customWidth="1"/>
    <col min="13057" max="13057" width="10.5703125" customWidth="1"/>
    <col min="13310" max="13310" width="6.140625" customWidth="1"/>
    <col min="13311" max="13311" width="56.85546875" customWidth="1"/>
    <col min="13312" max="13312" width="22.85546875" customWidth="1"/>
    <col min="13313" max="13313" width="10.5703125" customWidth="1"/>
    <col min="13566" max="13566" width="6.140625" customWidth="1"/>
    <col min="13567" max="13567" width="56.85546875" customWidth="1"/>
    <col min="13568" max="13568" width="22.85546875" customWidth="1"/>
    <col min="13569" max="13569" width="10.5703125" customWidth="1"/>
    <col min="13822" max="13822" width="6.140625" customWidth="1"/>
    <col min="13823" max="13823" width="56.85546875" customWidth="1"/>
    <col min="13824" max="13824" width="22.85546875" customWidth="1"/>
    <col min="13825" max="13825" width="10.5703125" customWidth="1"/>
    <col min="14078" max="14078" width="6.140625" customWidth="1"/>
    <col min="14079" max="14079" width="56.85546875" customWidth="1"/>
    <col min="14080" max="14080" width="22.85546875" customWidth="1"/>
    <col min="14081" max="14081" width="10.5703125" customWidth="1"/>
    <col min="14334" max="14334" width="6.140625" customWidth="1"/>
    <col min="14335" max="14335" width="56.85546875" customWidth="1"/>
    <col min="14336" max="14336" width="22.85546875" customWidth="1"/>
    <col min="14337" max="14337" width="10.5703125" customWidth="1"/>
    <col min="14590" max="14590" width="6.140625" customWidth="1"/>
    <col min="14591" max="14591" width="56.85546875" customWidth="1"/>
    <col min="14592" max="14592" width="22.85546875" customWidth="1"/>
    <col min="14593" max="14593" width="10.5703125" customWidth="1"/>
    <col min="14846" max="14846" width="6.140625" customWidth="1"/>
    <col min="14847" max="14847" width="56.85546875" customWidth="1"/>
    <col min="14848" max="14848" width="22.85546875" customWidth="1"/>
    <col min="14849" max="14849" width="10.5703125" customWidth="1"/>
    <col min="15102" max="15102" width="6.140625" customWidth="1"/>
    <col min="15103" max="15103" width="56.85546875" customWidth="1"/>
    <col min="15104" max="15104" width="22.85546875" customWidth="1"/>
    <col min="15105" max="15105" width="10.5703125" customWidth="1"/>
    <col min="15358" max="15358" width="6.140625" customWidth="1"/>
    <col min="15359" max="15359" width="56.85546875" customWidth="1"/>
    <col min="15360" max="15360" width="22.85546875" customWidth="1"/>
    <col min="15361" max="15361" width="10.5703125" customWidth="1"/>
    <col min="15614" max="15614" width="6.140625" customWidth="1"/>
    <col min="15615" max="15615" width="56.85546875" customWidth="1"/>
    <col min="15616" max="15616" width="22.85546875" customWidth="1"/>
    <col min="15617" max="15617" width="10.5703125" customWidth="1"/>
    <col min="15870" max="15870" width="6.140625" customWidth="1"/>
    <col min="15871" max="15871" width="56.85546875" customWidth="1"/>
    <col min="15872" max="15872" width="22.85546875" customWidth="1"/>
    <col min="15873" max="15873" width="10.5703125" customWidth="1"/>
    <col min="16126" max="16126" width="6.140625" customWidth="1"/>
    <col min="16127" max="16127" width="56.85546875" customWidth="1"/>
    <col min="16128" max="16128" width="22.85546875" customWidth="1"/>
    <col min="16129" max="16129" width="10.5703125" customWidth="1"/>
  </cols>
  <sheetData>
    <row r="1" spans="1:4" s="75" customFormat="1" ht="12.75" hidden="1">
      <c r="A1" s="75" t="s">
        <v>540</v>
      </c>
    </row>
    <row r="2" spans="1:4" s="75" customFormat="1" ht="15.75">
      <c r="D2" s="98"/>
    </row>
    <row r="3" spans="1:4" s="75" customFormat="1" ht="12.75"/>
    <row r="4" spans="1:4" s="72" customFormat="1" ht="15.75">
      <c r="A4" s="72" t="s">
        <v>549</v>
      </c>
    </row>
    <row r="5" spans="1:4" s="72" customFormat="1" ht="15.75">
      <c r="A5" s="72" t="s">
        <v>550</v>
      </c>
    </row>
    <row r="6" spans="1:4" s="72" customFormat="1" ht="15.75">
      <c r="A6" s="72" t="s">
        <v>551</v>
      </c>
    </row>
    <row r="7" spans="1:4" s="72" customFormat="1" ht="15.75">
      <c r="A7" s="72" t="s">
        <v>552</v>
      </c>
    </row>
    <row r="8" spans="1:4" s="72" customFormat="1" ht="15.75">
      <c r="A8" s="72" t="s">
        <v>584</v>
      </c>
    </row>
    <row r="9" spans="1:4" s="72" customFormat="1" ht="15.75"/>
    <row r="10" spans="1:4" s="99" customFormat="1" ht="18.75">
      <c r="A10" s="99" t="s">
        <v>541</v>
      </c>
      <c r="B10" s="100" t="s">
        <v>542</v>
      </c>
    </row>
    <row r="11" spans="1:4" s="99" customFormat="1" ht="18.75">
      <c r="B11" s="100" t="s">
        <v>585</v>
      </c>
    </row>
    <row r="12" spans="1:4" s="99" customFormat="1" ht="18.75">
      <c r="B12" s="100" t="s">
        <v>586</v>
      </c>
    </row>
    <row r="13" spans="1:4" s="99" customFormat="1" ht="18.75">
      <c r="B13" s="100"/>
    </row>
    <row r="14" spans="1:4" s="99" customFormat="1" ht="18.75">
      <c r="B14" s="100"/>
    </row>
    <row r="15" spans="1:4" s="98" customFormat="1" ht="15.75">
      <c r="B15" s="101" t="s">
        <v>543</v>
      </c>
    </row>
    <row r="16" spans="1:4" s="72" customFormat="1" ht="15.75">
      <c r="B16" s="77"/>
    </row>
    <row r="17" spans="1:4" s="72" customFormat="1" ht="15.75">
      <c r="B17" s="115" t="s">
        <v>553</v>
      </c>
      <c r="C17" s="79"/>
    </row>
    <row r="18" spans="1:4" s="72" customFormat="1" ht="15.75">
      <c r="B18" s="79" t="s">
        <v>564</v>
      </c>
    </row>
    <row r="19" spans="1:4" s="72" customFormat="1" ht="15.75">
      <c r="B19" s="79"/>
    </row>
    <row r="20" spans="1:4" s="72" customFormat="1" ht="15.75">
      <c r="A20" s="72" t="s">
        <v>575</v>
      </c>
      <c r="B20" s="79"/>
    </row>
    <row r="21" spans="1:4" s="72" customFormat="1" ht="15.75">
      <c r="B21" s="79"/>
    </row>
    <row r="22" spans="1:4" s="72" customFormat="1" ht="15.75">
      <c r="A22" s="72" t="s">
        <v>554</v>
      </c>
    </row>
    <row r="23" spans="1:4" s="72" customFormat="1" ht="15.75"/>
    <row r="24" spans="1:4" s="72" customFormat="1" ht="48.75" customHeight="1">
      <c r="A24" s="105" t="s">
        <v>480</v>
      </c>
      <c r="B24" s="108" t="s">
        <v>1</v>
      </c>
      <c r="C24" s="109" t="s">
        <v>561</v>
      </c>
      <c r="D24" s="109" t="s">
        <v>574</v>
      </c>
    </row>
    <row r="25" spans="1:4" s="72" customFormat="1" ht="15.75">
      <c r="A25" s="110" t="s">
        <v>309</v>
      </c>
      <c r="B25" s="113" t="s">
        <v>481</v>
      </c>
      <c r="C25" s="116">
        <f>SUM(C26+C30+C36+C34)</f>
        <v>30146600</v>
      </c>
      <c r="D25" s="116">
        <f>SUM(D26+D30+D36+D34)</f>
        <v>29775000</v>
      </c>
    </row>
    <row r="26" spans="1:4" s="72" customFormat="1" ht="15.75">
      <c r="A26" s="111" t="s">
        <v>10</v>
      </c>
      <c r="B26" s="114" t="s">
        <v>9</v>
      </c>
      <c r="C26" s="117">
        <f>SUM(C27:C29)</f>
        <v>12574400</v>
      </c>
      <c r="D26" s="117">
        <f>SUM(D27:D29)</f>
        <v>12591100</v>
      </c>
    </row>
    <row r="27" spans="1:4" s="72" customFormat="1" ht="15.75">
      <c r="A27" s="112" t="s">
        <v>12</v>
      </c>
      <c r="B27" s="105" t="s">
        <v>482</v>
      </c>
      <c r="C27" s="118">
        <v>2072000</v>
      </c>
      <c r="D27" s="118">
        <v>2072000</v>
      </c>
    </row>
    <row r="28" spans="1:4" s="72" customFormat="1" ht="15.75">
      <c r="A28" s="112" t="s">
        <v>20</v>
      </c>
      <c r="B28" s="105" t="s">
        <v>32</v>
      </c>
      <c r="C28" s="118">
        <v>3987400</v>
      </c>
      <c r="D28" s="118">
        <v>4004100</v>
      </c>
    </row>
    <row r="29" spans="1:4" s="72" customFormat="1" ht="15.75">
      <c r="A29" s="112" t="s">
        <v>23</v>
      </c>
      <c r="B29" s="105" t="s">
        <v>483</v>
      </c>
      <c r="C29" s="118">
        <v>6515000</v>
      </c>
      <c r="D29" s="118">
        <v>6515000</v>
      </c>
    </row>
    <row r="30" spans="1:4" s="72" customFormat="1" ht="15.75">
      <c r="A30" s="111" t="s">
        <v>29</v>
      </c>
      <c r="B30" s="114" t="s">
        <v>484</v>
      </c>
      <c r="C30" s="117">
        <f>SUM(C31:C33)</f>
        <v>5685100</v>
      </c>
      <c r="D30" s="117">
        <f>SUM(D31:D33)</f>
        <v>5685100</v>
      </c>
    </row>
    <row r="31" spans="1:4" s="72" customFormat="1" ht="16.5" customHeight="1">
      <c r="A31" s="112" t="s">
        <v>31</v>
      </c>
      <c r="B31" s="105" t="s">
        <v>485</v>
      </c>
      <c r="C31" s="118">
        <v>638100</v>
      </c>
      <c r="D31" s="118">
        <v>638100</v>
      </c>
    </row>
    <row r="32" spans="1:4" s="72" customFormat="1" ht="16.5" customHeight="1">
      <c r="A32" s="112" t="s">
        <v>198</v>
      </c>
      <c r="B32" s="105" t="s">
        <v>486</v>
      </c>
      <c r="C32" s="118">
        <v>5037000</v>
      </c>
      <c r="D32" s="118">
        <v>5037000</v>
      </c>
    </row>
    <row r="33" spans="1:4" s="72" customFormat="1" ht="15.75">
      <c r="A33" s="112" t="s">
        <v>201</v>
      </c>
      <c r="B33" s="105" t="s">
        <v>487</v>
      </c>
      <c r="C33" s="118">
        <v>10000</v>
      </c>
      <c r="D33" s="118">
        <v>10000</v>
      </c>
    </row>
    <row r="34" spans="1:4" s="72" customFormat="1" ht="15.75">
      <c r="A34" s="111" t="s">
        <v>45</v>
      </c>
      <c r="B34" s="114" t="s">
        <v>488</v>
      </c>
      <c r="C34" s="117">
        <f>SUM(C35)</f>
        <v>8416200</v>
      </c>
      <c r="D34" s="117">
        <f>SUM(D35)</f>
        <v>8416200</v>
      </c>
    </row>
    <row r="35" spans="1:4" s="72" customFormat="1" ht="18" customHeight="1">
      <c r="A35" s="112" t="s">
        <v>47</v>
      </c>
      <c r="B35" s="105" t="s">
        <v>489</v>
      </c>
      <c r="C35" s="118">
        <v>8416200</v>
      </c>
      <c r="D35" s="118">
        <v>8416200</v>
      </c>
    </row>
    <row r="36" spans="1:4" s="72" customFormat="1" ht="15.75">
      <c r="A36" s="111" t="s">
        <v>278</v>
      </c>
      <c r="B36" s="114" t="s">
        <v>490</v>
      </c>
      <c r="C36" s="117">
        <f>SUM(C37)</f>
        <v>3470900</v>
      </c>
      <c r="D36" s="117">
        <f>SUM(D37)</f>
        <v>3082600</v>
      </c>
    </row>
    <row r="37" spans="1:4" s="72" customFormat="1" ht="18" customHeight="1">
      <c r="A37" s="112" t="s">
        <v>47</v>
      </c>
      <c r="B37" s="105" t="s">
        <v>491</v>
      </c>
      <c r="C37" s="118">
        <v>3470900</v>
      </c>
      <c r="D37" s="118">
        <v>3082600</v>
      </c>
    </row>
    <row r="38" spans="1:4" s="72" customFormat="1" ht="15.75">
      <c r="A38" s="110" t="s">
        <v>308</v>
      </c>
      <c r="B38" s="113" t="s">
        <v>492</v>
      </c>
      <c r="C38" s="116">
        <f>SUM(C39)</f>
        <v>22348400</v>
      </c>
      <c r="D38" s="116">
        <f>SUM(D39)</f>
        <v>22399500</v>
      </c>
    </row>
    <row r="39" spans="1:4" s="72" customFormat="1" ht="15.75">
      <c r="A39" s="111" t="s">
        <v>54</v>
      </c>
      <c r="B39" s="114" t="s">
        <v>493</v>
      </c>
      <c r="C39" s="117">
        <f>SUM(C40:C45)</f>
        <v>22348400</v>
      </c>
      <c r="D39" s="117">
        <f>SUM(D40:D45)</f>
        <v>22399500</v>
      </c>
    </row>
    <row r="40" spans="1:4" s="72" customFormat="1" ht="15.75">
      <c r="A40" s="112" t="s">
        <v>56</v>
      </c>
      <c r="B40" s="105" t="s">
        <v>495</v>
      </c>
      <c r="C40" s="118">
        <v>5470000</v>
      </c>
      <c r="D40" s="118">
        <v>5470000</v>
      </c>
    </row>
    <row r="41" spans="1:4" s="72" customFormat="1" ht="17.25" customHeight="1">
      <c r="A41" s="112" t="s">
        <v>60</v>
      </c>
      <c r="B41" s="105" t="s">
        <v>496</v>
      </c>
      <c r="C41" s="118">
        <v>505000</v>
      </c>
      <c r="D41" s="118">
        <v>505000</v>
      </c>
    </row>
    <row r="42" spans="1:4" s="72" customFormat="1" ht="16.5" customHeight="1">
      <c r="A42" s="112" t="s">
        <v>68</v>
      </c>
      <c r="B42" s="105" t="s">
        <v>497</v>
      </c>
      <c r="C42" s="118">
        <v>5336800</v>
      </c>
      <c r="D42" s="118">
        <v>5379800</v>
      </c>
    </row>
    <row r="43" spans="1:4" s="72" customFormat="1" ht="15.75">
      <c r="A43" s="112" t="s">
        <v>494</v>
      </c>
      <c r="B43" s="105" t="s">
        <v>498</v>
      </c>
      <c r="C43" s="118">
        <v>10636600</v>
      </c>
      <c r="D43" s="118">
        <v>10644700</v>
      </c>
    </row>
    <row r="44" spans="1:4" s="72" customFormat="1" ht="15.75">
      <c r="A44" s="112" t="s">
        <v>499</v>
      </c>
      <c r="B44" s="105" t="s">
        <v>221</v>
      </c>
      <c r="C44" s="118">
        <v>380000</v>
      </c>
      <c r="D44" s="118">
        <v>380000</v>
      </c>
    </row>
    <row r="45" spans="1:4" s="72" customFormat="1" ht="15.75">
      <c r="A45" s="112" t="s">
        <v>512</v>
      </c>
      <c r="B45" s="105" t="s">
        <v>500</v>
      </c>
      <c r="C45" s="118">
        <v>20000</v>
      </c>
      <c r="D45" s="118">
        <v>20000</v>
      </c>
    </row>
    <row r="46" spans="1:4" s="72" customFormat="1" ht="15.75">
      <c r="A46" s="112" t="s">
        <v>169</v>
      </c>
      <c r="B46" s="105" t="s">
        <v>501</v>
      </c>
      <c r="C46" s="118">
        <f>SUM(C25-C38)</f>
        <v>7798200</v>
      </c>
      <c r="D46" s="118">
        <f>SUM(D25-D38)</f>
        <v>7375500</v>
      </c>
    </row>
    <row r="47" spans="1:4" s="72" customFormat="1" ht="15.75">
      <c r="A47" s="112" t="s">
        <v>310</v>
      </c>
      <c r="B47" s="105" t="s">
        <v>502</v>
      </c>
      <c r="C47" s="118">
        <v>0</v>
      </c>
      <c r="D47" s="118">
        <v>0</v>
      </c>
    </row>
    <row r="48" spans="1:4" s="72" customFormat="1" ht="15.75">
      <c r="A48" s="112" t="s">
        <v>467</v>
      </c>
      <c r="B48" s="105" t="s">
        <v>503</v>
      </c>
      <c r="C48" s="118">
        <f>SUM(C49)</f>
        <v>9048200</v>
      </c>
      <c r="D48" s="118">
        <f>SUM(D49)</f>
        <v>8625500</v>
      </c>
    </row>
    <row r="49" spans="1:4" s="72" customFormat="1" ht="14.25" customHeight="1">
      <c r="A49" s="112" t="s">
        <v>504</v>
      </c>
      <c r="B49" s="105" t="s">
        <v>505</v>
      </c>
      <c r="C49" s="118">
        <v>9048200</v>
      </c>
      <c r="D49" s="118">
        <v>8625500</v>
      </c>
    </row>
    <row r="50" spans="1:4" s="72" customFormat="1" ht="14.25" customHeight="1">
      <c r="A50" s="112" t="s">
        <v>506</v>
      </c>
      <c r="B50" s="105" t="s">
        <v>515</v>
      </c>
      <c r="C50" s="118">
        <f>SUM(C48-C47)</f>
        <v>9048200</v>
      </c>
      <c r="D50" s="118">
        <f>SUM(D48-D47)</f>
        <v>8625500</v>
      </c>
    </row>
    <row r="51" spans="1:4" s="72" customFormat="1" ht="15.75" customHeight="1">
      <c r="A51" s="112" t="s">
        <v>507</v>
      </c>
      <c r="B51" s="105" t="s">
        <v>516</v>
      </c>
      <c r="C51" s="118">
        <f>SUM(C46-C50)</f>
        <v>-1250000</v>
      </c>
      <c r="D51" s="118">
        <f>SUM(D46-D50)</f>
        <v>-1250000</v>
      </c>
    </row>
    <row r="52" spans="1:4" s="72" customFormat="1" ht="15.75" customHeight="1">
      <c r="A52" s="112" t="s">
        <v>508</v>
      </c>
      <c r="B52" s="105" t="s">
        <v>519</v>
      </c>
      <c r="C52" s="118">
        <v>0</v>
      </c>
      <c r="D52" s="118">
        <v>0</v>
      </c>
    </row>
    <row r="53" spans="1:4" s="72" customFormat="1" ht="15.75">
      <c r="A53" s="112" t="s">
        <v>509</v>
      </c>
      <c r="B53" s="105" t="s">
        <v>518</v>
      </c>
      <c r="C53" s="118">
        <v>0</v>
      </c>
      <c r="D53" s="118">
        <v>0</v>
      </c>
    </row>
    <row r="54" spans="1:4" s="72" customFormat="1" ht="15.75">
      <c r="A54" s="112" t="s">
        <v>511</v>
      </c>
      <c r="B54" s="105" t="s">
        <v>520</v>
      </c>
      <c r="C54" s="118">
        <v>1250000</v>
      </c>
      <c r="D54" s="118">
        <v>1250000</v>
      </c>
    </row>
    <row r="55" spans="1:4" s="72" customFormat="1" ht="18" customHeight="1">
      <c r="A55" s="112" t="s">
        <v>513</v>
      </c>
      <c r="B55" s="105" t="s">
        <v>521</v>
      </c>
      <c r="C55" s="118">
        <f>SUM(C53-C54)</f>
        <v>-1250000</v>
      </c>
      <c r="D55" s="118">
        <f>SUM(D53-D54)</f>
        <v>-1250000</v>
      </c>
    </row>
    <row r="56" spans="1:4" s="72" customFormat="1" ht="15.75">
      <c r="A56" s="112" t="s">
        <v>511</v>
      </c>
      <c r="B56" s="105" t="s">
        <v>510</v>
      </c>
      <c r="C56" s="118">
        <f>SUM(C51+C52+C55)</f>
        <v>-2500000</v>
      </c>
      <c r="D56" s="118">
        <f>SUM(D51+D52+D55)</f>
        <v>-2500000</v>
      </c>
    </row>
    <row r="57" spans="1:4" s="72" customFormat="1" ht="14.25" customHeight="1">
      <c r="A57" s="112" t="s">
        <v>513</v>
      </c>
      <c r="B57" s="27" t="s">
        <v>573</v>
      </c>
      <c r="C57" s="118">
        <v>2500000</v>
      </c>
      <c r="D57" s="118">
        <v>2500000</v>
      </c>
    </row>
    <row r="58" spans="1:4" s="72" customFormat="1" ht="30.75" customHeight="1">
      <c r="A58" s="112" t="s">
        <v>517</v>
      </c>
      <c r="B58" s="105" t="s">
        <v>514</v>
      </c>
      <c r="C58" s="118">
        <v>0</v>
      </c>
      <c r="D58" s="118">
        <v>0</v>
      </c>
    </row>
    <row r="59" spans="1:4" s="72" customFormat="1" ht="15.75">
      <c r="A59" s="107"/>
      <c r="B59" s="102"/>
      <c r="C59" s="106"/>
    </row>
    <row r="60" spans="1:4" s="72" customFormat="1" ht="15.75">
      <c r="A60" s="107"/>
      <c r="B60" s="102"/>
      <c r="C60" s="106"/>
    </row>
    <row r="61" spans="1:4" s="72" customFormat="1" ht="15.75">
      <c r="A61" s="107"/>
      <c r="B61" s="102"/>
      <c r="C61" s="106"/>
    </row>
    <row r="62" spans="1:4" s="72" customFormat="1" ht="15.75">
      <c r="A62" s="107"/>
      <c r="B62" s="102"/>
      <c r="C62" s="106"/>
    </row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22"/>
  <sheetViews>
    <sheetView zoomScale="120" zoomScaleNormal="120" workbookViewId="0">
      <selection activeCell="D4" sqref="D4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60" style="75" customWidth="1"/>
    <col min="6" max="6" width="21" style="76" customWidth="1"/>
    <col min="7" max="7" width="12.28515625" style="76" hidden="1" customWidth="1"/>
    <col min="8" max="8" width="21" style="76" customWidth="1"/>
    <col min="9" max="9" width="12.7109375" style="76" customWidth="1"/>
    <col min="217" max="217" width="6.85546875" customWidth="1"/>
    <col min="218" max="218" width="6.7109375" customWidth="1"/>
    <col min="219" max="219" width="7.85546875" customWidth="1"/>
    <col min="220" max="220" width="6.5703125" customWidth="1"/>
    <col min="221" max="221" width="59.85546875" customWidth="1"/>
    <col min="222" max="222" width="12.28515625" customWidth="1"/>
    <col min="223" max="223" width="10.85546875" customWidth="1"/>
    <col min="224" max="224" width="12" customWidth="1"/>
    <col min="225" max="225" width="10.140625" customWidth="1"/>
    <col min="473" max="473" width="6.85546875" customWidth="1"/>
    <col min="474" max="474" width="6.7109375" customWidth="1"/>
    <col min="475" max="475" width="7.85546875" customWidth="1"/>
    <col min="476" max="476" width="6.5703125" customWidth="1"/>
    <col min="477" max="477" width="59.85546875" customWidth="1"/>
    <col min="478" max="478" width="12.28515625" customWidth="1"/>
    <col min="479" max="479" width="10.85546875" customWidth="1"/>
    <col min="480" max="480" width="12" customWidth="1"/>
    <col min="481" max="481" width="10.140625" customWidth="1"/>
    <col min="729" max="729" width="6.85546875" customWidth="1"/>
    <col min="730" max="730" width="6.7109375" customWidth="1"/>
    <col min="731" max="731" width="7.85546875" customWidth="1"/>
    <col min="732" max="732" width="6.5703125" customWidth="1"/>
    <col min="733" max="733" width="59.85546875" customWidth="1"/>
    <col min="734" max="734" width="12.28515625" customWidth="1"/>
    <col min="735" max="735" width="10.85546875" customWidth="1"/>
    <col min="736" max="736" width="12" customWidth="1"/>
    <col min="737" max="737" width="10.140625" customWidth="1"/>
    <col min="985" max="985" width="6.85546875" customWidth="1"/>
    <col min="986" max="986" width="6.7109375" customWidth="1"/>
    <col min="987" max="987" width="7.85546875" customWidth="1"/>
    <col min="988" max="988" width="6.5703125" customWidth="1"/>
    <col min="989" max="989" width="59.85546875" customWidth="1"/>
    <col min="990" max="990" width="12.28515625" customWidth="1"/>
    <col min="991" max="991" width="10.85546875" customWidth="1"/>
    <col min="992" max="992" width="12" customWidth="1"/>
    <col min="993" max="993" width="10.140625" customWidth="1"/>
    <col min="1241" max="1241" width="6.85546875" customWidth="1"/>
    <col min="1242" max="1242" width="6.7109375" customWidth="1"/>
    <col min="1243" max="1243" width="7.85546875" customWidth="1"/>
    <col min="1244" max="1244" width="6.5703125" customWidth="1"/>
    <col min="1245" max="1245" width="59.85546875" customWidth="1"/>
    <col min="1246" max="1246" width="12.28515625" customWidth="1"/>
    <col min="1247" max="1247" width="10.85546875" customWidth="1"/>
    <col min="1248" max="1248" width="12" customWidth="1"/>
    <col min="1249" max="1249" width="10.140625" customWidth="1"/>
    <col min="1497" max="1497" width="6.85546875" customWidth="1"/>
    <col min="1498" max="1498" width="6.7109375" customWidth="1"/>
    <col min="1499" max="1499" width="7.85546875" customWidth="1"/>
    <col min="1500" max="1500" width="6.5703125" customWidth="1"/>
    <col min="1501" max="1501" width="59.85546875" customWidth="1"/>
    <col min="1502" max="1502" width="12.28515625" customWidth="1"/>
    <col min="1503" max="1503" width="10.85546875" customWidth="1"/>
    <col min="1504" max="1504" width="12" customWidth="1"/>
    <col min="1505" max="1505" width="10.140625" customWidth="1"/>
    <col min="1753" max="1753" width="6.85546875" customWidth="1"/>
    <col min="1754" max="1754" width="6.7109375" customWidth="1"/>
    <col min="1755" max="1755" width="7.85546875" customWidth="1"/>
    <col min="1756" max="1756" width="6.5703125" customWidth="1"/>
    <col min="1757" max="1757" width="59.85546875" customWidth="1"/>
    <col min="1758" max="1758" width="12.28515625" customWidth="1"/>
    <col min="1759" max="1759" width="10.85546875" customWidth="1"/>
    <col min="1760" max="1760" width="12" customWidth="1"/>
    <col min="1761" max="1761" width="10.140625" customWidth="1"/>
    <col min="2009" max="2009" width="6.85546875" customWidth="1"/>
    <col min="2010" max="2010" width="6.7109375" customWidth="1"/>
    <col min="2011" max="2011" width="7.85546875" customWidth="1"/>
    <col min="2012" max="2012" width="6.5703125" customWidth="1"/>
    <col min="2013" max="2013" width="59.85546875" customWidth="1"/>
    <col min="2014" max="2014" width="12.28515625" customWidth="1"/>
    <col min="2015" max="2015" width="10.85546875" customWidth="1"/>
    <col min="2016" max="2016" width="12" customWidth="1"/>
    <col min="2017" max="2017" width="10.140625" customWidth="1"/>
    <col min="2265" max="2265" width="6.85546875" customWidth="1"/>
    <col min="2266" max="2266" width="6.7109375" customWidth="1"/>
    <col min="2267" max="2267" width="7.85546875" customWidth="1"/>
    <col min="2268" max="2268" width="6.5703125" customWidth="1"/>
    <col min="2269" max="2269" width="59.85546875" customWidth="1"/>
    <col min="2270" max="2270" width="12.28515625" customWidth="1"/>
    <col min="2271" max="2271" width="10.85546875" customWidth="1"/>
    <col min="2272" max="2272" width="12" customWidth="1"/>
    <col min="2273" max="2273" width="10.140625" customWidth="1"/>
    <col min="2521" max="2521" width="6.85546875" customWidth="1"/>
    <col min="2522" max="2522" width="6.7109375" customWidth="1"/>
    <col min="2523" max="2523" width="7.85546875" customWidth="1"/>
    <col min="2524" max="2524" width="6.5703125" customWidth="1"/>
    <col min="2525" max="2525" width="59.85546875" customWidth="1"/>
    <col min="2526" max="2526" width="12.28515625" customWidth="1"/>
    <col min="2527" max="2527" width="10.85546875" customWidth="1"/>
    <col min="2528" max="2528" width="12" customWidth="1"/>
    <col min="2529" max="2529" width="10.140625" customWidth="1"/>
    <col min="2777" max="2777" width="6.85546875" customWidth="1"/>
    <col min="2778" max="2778" width="6.7109375" customWidth="1"/>
    <col min="2779" max="2779" width="7.85546875" customWidth="1"/>
    <col min="2780" max="2780" width="6.5703125" customWidth="1"/>
    <col min="2781" max="2781" width="59.85546875" customWidth="1"/>
    <col min="2782" max="2782" width="12.28515625" customWidth="1"/>
    <col min="2783" max="2783" width="10.85546875" customWidth="1"/>
    <col min="2784" max="2784" width="12" customWidth="1"/>
    <col min="2785" max="2785" width="10.140625" customWidth="1"/>
    <col min="3033" max="3033" width="6.85546875" customWidth="1"/>
    <col min="3034" max="3034" width="6.7109375" customWidth="1"/>
    <col min="3035" max="3035" width="7.85546875" customWidth="1"/>
    <col min="3036" max="3036" width="6.5703125" customWidth="1"/>
    <col min="3037" max="3037" width="59.85546875" customWidth="1"/>
    <col min="3038" max="3038" width="12.28515625" customWidth="1"/>
    <col min="3039" max="3039" width="10.85546875" customWidth="1"/>
    <col min="3040" max="3040" width="12" customWidth="1"/>
    <col min="3041" max="3041" width="10.140625" customWidth="1"/>
    <col min="3289" max="3289" width="6.85546875" customWidth="1"/>
    <col min="3290" max="3290" width="6.7109375" customWidth="1"/>
    <col min="3291" max="3291" width="7.85546875" customWidth="1"/>
    <col min="3292" max="3292" width="6.5703125" customWidth="1"/>
    <col min="3293" max="3293" width="59.85546875" customWidth="1"/>
    <col min="3294" max="3294" width="12.28515625" customWidth="1"/>
    <col min="3295" max="3295" width="10.85546875" customWidth="1"/>
    <col min="3296" max="3296" width="12" customWidth="1"/>
    <col min="3297" max="3297" width="10.140625" customWidth="1"/>
    <col min="3545" max="3545" width="6.85546875" customWidth="1"/>
    <col min="3546" max="3546" width="6.7109375" customWidth="1"/>
    <col min="3547" max="3547" width="7.85546875" customWidth="1"/>
    <col min="3548" max="3548" width="6.5703125" customWidth="1"/>
    <col min="3549" max="3549" width="59.85546875" customWidth="1"/>
    <col min="3550" max="3550" width="12.28515625" customWidth="1"/>
    <col min="3551" max="3551" width="10.85546875" customWidth="1"/>
    <col min="3552" max="3552" width="12" customWidth="1"/>
    <col min="3553" max="3553" width="10.140625" customWidth="1"/>
    <col min="3801" max="3801" width="6.85546875" customWidth="1"/>
    <col min="3802" max="3802" width="6.7109375" customWidth="1"/>
    <col min="3803" max="3803" width="7.85546875" customWidth="1"/>
    <col min="3804" max="3804" width="6.5703125" customWidth="1"/>
    <col min="3805" max="3805" width="59.85546875" customWidth="1"/>
    <col min="3806" max="3806" width="12.28515625" customWidth="1"/>
    <col min="3807" max="3807" width="10.85546875" customWidth="1"/>
    <col min="3808" max="3808" width="12" customWidth="1"/>
    <col min="3809" max="3809" width="10.140625" customWidth="1"/>
    <col min="4057" max="4057" width="6.85546875" customWidth="1"/>
    <col min="4058" max="4058" width="6.7109375" customWidth="1"/>
    <col min="4059" max="4059" width="7.85546875" customWidth="1"/>
    <col min="4060" max="4060" width="6.5703125" customWidth="1"/>
    <col min="4061" max="4061" width="59.85546875" customWidth="1"/>
    <col min="4062" max="4062" width="12.28515625" customWidth="1"/>
    <col min="4063" max="4063" width="10.85546875" customWidth="1"/>
    <col min="4064" max="4064" width="12" customWidth="1"/>
    <col min="4065" max="4065" width="10.140625" customWidth="1"/>
    <col min="4313" max="4313" width="6.85546875" customWidth="1"/>
    <col min="4314" max="4314" width="6.7109375" customWidth="1"/>
    <col min="4315" max="4315" width="7.85546875" customWidth="1"/>
    <col min="4316" max="4316" width="6.5703125" customWidth="1"/>
    <col min="4317" max="4317" width="59.85546875" customWidth="1"/>
    <col min="4318" max="4318" width="12.28515625" customWidth="1"/>
    <col min="4319" max="4319" width="10.85546875" customWidth="1"/>
    <col min="4320" max="4320" width="12" customWidth="1"/>
    <col min="4321" max="4321" width="10.140625" customWidth="1"/>
    <col min="4569" max="4569" width="6.85546875" customWidth="1"/>
    <col min="4570" max="4570" width="6.7109375" customWidth="1"/>
    <col min="4571" max="4571" width="7.85546875" customWidth="1"/>
    <col min="4572" max="4572" width="6.5703125" customWidth="1"/>
    <col min="4573" max="4573" width="59.85546875" customWidth="1"/>
    <col min="4574" max="4574" width="12.28515625" customWidth="1"/>
    <col min="4575" max="4575" width="10.85546875" customWidth="1"/>
    <col min="4576" max="4576" width="12" customWidth="1"/>
    <col min="4577" max="4577" width="10.140625" customWidth="1"/>
    <col min="4825" max="4825" width="6.85546875" customWidth="1"/>
    <col min="4826" max="4826" width="6.7109375" customWidth="1"/>
    <col min="4827" max="4827" width="7.85546875" customWidth="1"/>
    <col min="4828" max="4828" width="6.5703125" customWidth="1"/>
    <col min="4829" max="4829" width="59.85546875" customWidth="1"/>
    <col min="4830" max="4830" width="12.28515625" customWidth="1"/>
    <col min="4831" max="4831" width="10.85546875" customWidth="1"/>
    <col min="4832" max="4832" width="12" customWidth="1"/>
    <col min="4833" max="4833" width="10.140625" customWidth="1"/>
    <col min="5081" max="5081" width="6.85546875" customWidth="1"/>
    <col min="5082" max="5082" width="6.7109375" customWidth="1"/>
    <col min="5083" max="5083" width="7.85546875" customWidth="1"/>
    <col min="5084" max="5084" width="6.5703125" customWidth="1"/>
    <col min="5085" max="5085" width="59.85546875" customWidth="1"/>
    <col min="5086" max="5086" width="12.28515625" customWidth="1"/>
    <col min="5087" max="5087" width="10.85546875" customWidth="1"/>
    <col min="5088" max="5088" width="12" customWidth="1"/>
    <col min="5089" max="5089" width="10.140625" customWidth="1"/>
    <col min="5337" max="5337" width="6.85546875" customWidth="1"/>
    <col min="5338" max="5338" width="6.7109375" customWidth="1"/>
    <col min="5339" max="5339" width="7.85546875" customWidth="1"/>
    <col min="5340" max="5340" width="6.5703125" customWidth="1"/>
    <col min="5341" max="5341" width="59.85546875" customWidth="1"/>
    <col min="5342" max="5342" width="12.28515625" customWidth="1"/>
    <col min="5343" max="5343" width="10.85546875" customWidth="1"/>
    <col min="5344" max="5344" width="12" customWidth="1"/>
    <col min="5345" max="5345" width="10.140625" customWidth="1"/>
    <col min="5593" max="5593" width="6.85546875" customWidth="1"/>
    <col min="5594" max="5594" width="6.7109375" customWidth="1"/>
    <col min="5595" max="5595" width="7.85546875" customWidth="1"/>
    <col min="5596" max="5596" width="6.5703125" customWidth="1"/>
    <col min="5597" max="5597" width="59.85546875" customWidth="1"/>
    <col min="5598" max="5598" width="12.28515625" customWidth="1"/>
    <col min="5599" max="5599" width="10.85546875" customWidth="1"/>
    <col min="5600" max="5600" width="12" customWidth="1"/>
    <col min="5601" max="5601" width="10.140625" customWidth="1"/>
    <col min="5849" max="5849" width="6.85546875" customWidth="1"/>
    <col min="5850" max="5850" width="6.7109375" customWidth="1"/>
    <col min="5851" max="5851" width="7.85546875" customWidth="1"/>
    <col min="5852" max="5852" width="6.5703125" customWidth="1"/>
    <col min="5853" max="5853" width="59.85546875" customWidth="1"/>
    <col min="5854" max="5854" width="12.28515625" customWidth="1"/>
    <col min="5855" max="5855" width="10.85546875" customWidth="1"/>
    <col min="5856" max="5856" width="12" customWidth="1"/>
    <col min="5857" max="5857" width="10.140625" customWidth="1"/>
    <col min="6105" max="6105" width="6.85546875" customWidth="1"/>
    <col min="6106" max="6106" width="6.7109375" customWidth="1"/>
    <col min="6107" max="6107" width="7.85546875" customWidth="1"/>
    <col min="6108" max="6108" width="6.5703125" customWidth="1"/>
    <col min="6109" max="6109" width="59.85546875" customWidth="1"/>
    <col min="6110" max="6110" width="12.28515625" customWidth="1"/>
    <col min="6111" max="6111" width="10.85546875" customWidth="1"/>
    <col min="6112" max="6112" width="12" customWidth="1"/>
    <col min="6113" max="6113" width="10.140625" customWidth="1"/>
    <col min="6361" max="6361" width="6.85546875" customWidth="1"/>
    <col min="6362" max="6362" width="6.7109375" customWidth="1"/>
    <col min="6363" max="6363" width="7.85546875" customWidth="1"/>
    <col min="6364" max="6364" width="6.5703125" customWidth="1"/>
    <col min="6365" max="6365" width="59.85546875" customWidth="1"/>
    <col min="6366" max="6366" width="12.28515625" customWidth="1"/>
    <col min="6367" max="6367" width="10.85546875" customWidth="1"/>
    <col min="6368" max="6368" width="12" customWidth="1"/>
    <col min="6369" max="6369" width="10.140625" customWidth="1"/>
    <col min="6617" max="6617" width="6.85546875" customWidth="1"/>
    <col min="6618" max="6618" width="6.7109375" customWidth="1"/>
    <col min="6619" max="6619" width="7.85546875" customWidth="1"/>
    <col min="6620" max="6620" width="6.5703125" customWidth="1"/>
    <col min="6621" max="6621" width="59.85546875" customWidth="1"/>
    <col min="6622" max="6622" width="12.28515625" customWidth="1"/>
    <col min="6623" max="6623" width="10.85546875" customWidth="1"/>
    <col min="6624" max="6624" width="12" customWidth="1"/>
    <col min="6625" max="6625" width="10.140625" customWidth="1"/>
    <col min="6873" max="6873" width="6.85546875" customWidth="1"/>
    <col min="6874" max="6874" width="6.7109375" customWidth="1"/>
    <col min="6875" max="6875" width="7.85546875" customWidth="1"/>
    <col min="6876" max="6876" width="6.5703125" customWidth="1"/>
    <col min="6877" max="6877" width="59.85546875" customWidth="1"/>
    <col min="6878" max="6878" width="12.28515625" customWidth="1"/>
    <col min="6879" max="6879" width="10.85546875" customWidth="1"/>
    <col min="6880" max="6880" width="12" customWidth="1"/>
    <col min="6881" max="6881" width="10.140625" customWidth="1"/>
    <col min="7129" max="7129" width="6.85546875" customWidth="1"/>
    <col min="7130" max="7130" width="6.7109375" customWidth="1"/>
    <col min="7131" max="7131" width="7.85546875" customWidth="1"/>
    <col min="7132" max="7132" width="6.5703125" customWidth="1"/>
    <col min="7133" max="7133" width="59.85546875" customWidth="1"/>
    <col min="7134" max="7134" width="12.28515625" customWidth="1"/>
    <col min="7135" max="7135" width="10.85546875" customWidth="1"/>
    <col min="7136" max="7136" width="12" customWidth="1"/>
    <col min="7137" max="7137" width="10.140625" customWidth="1"/>
    <col min="7385" max="7385" width="6.85546875" customWidth="1"/>
    <col min="7386" max="7386" width="6.7109375" customWidth="1"/>
    <col min="7387" max="7387" width="7.85546875" customWidth="1"/>
    <col min="7388" max="7388" width="6.5703125" customWidth="1"/>
    <col min="7389" max="7389" width="59.85546875" customWidth="1"/>
    <col min="7390" max="7390" width="12.28515625" customWidth="1"/>
    <col min="7391" max="7391" width="10.85546875" customWidth="1"/>
    <col min="7392" max="7392" width="12" customWidth="1"/>
    <col min="7393" max="7393" width="10.140625" customWidth="1"/>
    <col min="7641" max="7641" width="6.85546875" customWidth="1"/>
    <col min="7642" max="7642" width="6.7109375" customWidth="1"/>
    <col min="7643" max="7643" width="7.85546875" customWidth="1"/>
    <col min="7644" max="7644" width="6.5703125" customWidth="1"/>
    <col min="7645" max="7645" width="59.85546875" customWidth="1"/>
    <col min="7646" max="7646" width="12.28515625" customWidth="1"/>
    <col min="7647" max="7647" width="10.85546875" customWidth="1"/>
    <col min="7648" max="7648" width="12" customWidth="1"/>
    <col min="7649" max="7649" width="10.140625" customWidth="1"/>
    <col min="7897" max="7897" width="6.85546875" customWidth="1"/>
    <col min="7898" max="7898" width="6.7109375" customWidth="1"/>
    <col min="7899" max="7899" width="7.85546875" customWidth="1"/>
    <col min="7900" max="7900" width="6.5703125" customWidth="1"/>
    <col min="7901" max="7901" width="59.85546875" customWidth="1"/>
    <col min="7902" max="7902" width="12.28515625" customWidth="1"/>
    <col min="7903" max="7903" width="10.85546875" customWidth="1"/>
    <col min="7904" max="7904" width="12" customWidth="1"/>
    <col min="7905" max="7905" width="10.140625" customWidth="1"/>
    <col min="8153" max="8153" width="6.85546875" customWidth="1"/>
    <col min="8154" max="8154" width="6.7109375" customWidth="1"/>
    <col min="8155" max="8155" width="7.85546875" customWidth="1"/>
    <col min="8156" max="8156" width="6.5703125" customWidth="1"/>
    <col min="8157" max="8157" width="59.85546875" customWidth="1"/>
    <col min="8158" max="8158" width="12.28515625" customWidth="1"/>
    <col min="8159" max="8159" width="10.85546875" customWidth="1"/>
    <col min="8160" max="8160" width="12" customWidth="1"/>
    <col min="8161" max="8161" width="10.140625" customWidth="1"/>
    <col min="8409" max="8409" width="6.85546875" customWidth="1"/>
    <col min="8410" max="8410" width="6.7109375" customWidth="1"/>
    <col min="8411" max="8411" width="7.85546875" customWidth="1"/>
    <col min="8412" max="8412" width="6.5703125" customWidth="1"/>
    <col min="8413" max="8413" width="59.85546875" customWidth="1"/>
    <col min="8414" max="8414" width="12.28515625" customWidth="1"/>
    <col min="8415" max="8415" width="10.85546875" customWidth="1"/>
    <col min="8416" max="8416" width="12" customWidth="1"/>
    <col min="8417" max="8417" width="10.140625" customWidth="1"/>
    <col min="8665" max="8665" width="6.85546875" customWidth="1"/>
    <col min="8666" max="8666" width="6.7109375" customWidth="1"/>
    <col min="8667" max="8667" width="7.85546875" customWidth="1"/>
    <col min="8668" max="8668" width="6.5703125" customWidth="1"/>
    <col min="8669" max="8669" width="59.85546875" customWidth="1"/>
    <col min="8670" max="8670" width="12.28515625" customWidth="1"/>
    <col min="8671" max="8671" width="10.85546875" customWidth="1"/>
    <col min="8672" max="8672" width="12" customWidth="1"/>
    <col min="8673" max="8673" width="10.140625" customWidth="1"/>
    <col min="8921" max="8921" width="6.85546875" customWidth="1"/>
    <col min="8922" max="8922" width="6.7109375" customWidth="1"/>
    <col min="8923" max="8923" width="7.85546875" customWidth="1"/>
    <col min="8924" max="8924" width="6.5703125" customWidth="1"/>
    <col min="8925" max="8925" width="59.85546875" customWidth="1"/>
    <col min="8926" max="8926" width="12.28515625" customWidth="1"/>
    <col min="8927" max="8927" width="10.85546875" customWidth="1"/>
    <col min="8928" max="8928" width="12" customWidth="1"/>
    <col min="8929" max="8929" width="10.140625" customWidth="1"/>
    <col min="9177" max="9177" width="6.85546875" customWidth="1"/>
    <col min="9178" max="9178" width="6.7109375" customWidth="1"/>
    <col min="9179" max="9179" width="7.85546875" customWidth="1"/>
    <col min="9180" max="9180" width="6.5703125" customWidth="1"/>
    <col min="9181" max="9181" width="59.85546875" customWidth="1"/>
    <col min="9182" max="9182" width="12.28515625" customWidth="1"/>
    <col min="9183" max="9183" width="10.85546875" customWidth="1"/>
    <col min="9184" max="9184" width="12" customWidth="1"/>
    <col min="9185" max="9185" width="10.140625" customWidth="1"/>
    <col min="9433" max="9433" width="6.85546875" customWidth="1"/>
    <col min="9434" max="9434" width="6.7109375" customWidth="1"/>
    <col min="9435" max="9435" width="7.85546875" customWidth="1"/>
    <col min="9436" max="9436" width="6.5703125" customWidth="1"/>
    <col min="9437" max="9437" width="59.85546875" customWidth="1"/>
    <col min="9438" max="9438" width="12.28515625" customWidth="1"/>
    <col min="9439" max="9439" width="10.85546875" customWidth="1"/>
    <col min="9440" max="9440" width="12" customWidth="1"/>
    <col min="9441" max="9441" width="10.140625" customWidth="1"/>
    <col min="9689" max="9689" width="6.85546875" customWidth="1"/>
    <col min="9690" max="9690" width="6.7109375" customWidth="1"/>
    <col min="9691" max="9691" width="7.85546875" customWidth="1"/>
    <col min="9692" max="9692" width="6.5703125" customWidth="1"/>
    <col min="9693" max="9693" width="59.85546875" customWidth="1"/>
    <col min="9694" max="9694" width="12.28515625" customWidth="1"/>
    <col min="9695" max="9695" width="10.85546875" customWidth="1"/>
    <col min="9696" max="9696" width="12" customWidth="1"/>
    <col min="9697" max="9697" width="10.140625" customWidth="1"/>
    <col min="9945" max="9945" width="6.85546875" customWidth="1"/>
    <col min="9946" max="9946" width="6.7109375" customWidth="1"/>
    <col min="9947" max="9947" width="7.85546875" customWidth="1"/>
    <col min="9948" max="9948" width="6.5703125" customWidth="1"/>
    <col min="9949" max="9949" width="59.85546875" customWidth="1"/>
    <col min="9950" max="9950" width="12.28515625" customWidth="1"/>
    <col min="9951" max="9951" width="10.85546875" customWidth="1"/>
    <col min="9952" max="9952" width="12" customWidth="1"/>
    <col min="9953" max="9953" width="10.140625" customWidth="1"/>
    <col min="10201" max="10201" width="6.85546875" customWidth="1"/>
    <col min="10202" max="10202" width="6.7109375" customWidth="1"/>
    <col min="10203" max="10203" width="7.85546875" customWidth="1"/>
    <col min="10204" max="10204" width="6.5703125" customWidth="1"/>
    <col min="10205" max="10205" width="59.85546875" customWidth="1"/>
    <col min="10206" max="10206" width="12.28515625" customWidth="1"/>
    <col min="10207" max="10207" width="10.85546875" customWidth="1"/>
    <col min="10208" max="10208" width="12" customWidth="1"/>
    <col min="10209" max="10209" width="10.140625" customWidth="1"/>
    <col min="10457" max="10457" width="6.85546875" customWidth="1"/>
    <col min="10458" max="10458" width="6.7109375" customWidth="1"/>
    <col min="10459" max="10459" width="7.85546875" customWidth="1"/>
    <col min="10460" max="10460" width="6.5703125" customWidth="1"/>
    <col min="10461" max="10461" width="59.85546875" customWidth="1"/>
    <col min="10462" max="10462" width="12.28515625" customWidth="1"/>
    <col min="10463" max="10463" width="10.85546875" customWidth="1"/>
    <col min="10464" max="10464" width="12" customWidth="1"/>
    <col min="10465" max="10465" width="10.140625" customWidth="1"/>
    <col min="10713" max="10713" width="6.85546875" customWidth="1"/>
    <col min="10714" max="10714" width="6.7109375" customWidth="1"/>
    <col min="10715" max="10715" width="7.85546875" customWidth="1"/>
    <col min="10716" max="10716" width="6.5703125" customWidth="1"/>
    <col min="10717" max="10717" width="59.85546875" customWidth="1"/>
    <col min="10718" max="10718" width="12.28515625" customWidth="1"/>
    <col min="10719" max="10719" width="10.85546875" customWidth="1"/>
    <col min="10720" max="10720" width="12" customWidth="1"/>
    <col min="10721" max="10721" width="10.140625" customWidth="1"/>
    <col min="10969" max="10969" width="6.85546875" customWidth="1"/>
    <col min="10970" max="10970" width="6.7109375" customWidth="1"/>
    <col min="10971" max="10971" width="7.85546875" customWidth="1"/>
    <col min="10972" max="10972" width="6.5703125" customWidth="1"/>
    <col min="10973" max="10973" width="59.85546875" customWidth="1"/>
    <col min="10974" max="10974" width="12.28515625" customWidth="1"/>
    <col min="10975" max="10975" width="10.85546875" customWidth="1"/>
    <col min="10976" max="10976" width="12" customWidth="1"/>
    <col min="10977" max="10977" width="10.140625" customWidth="1"/>
    <col min="11225" max="11225" width="6.85546875" customWidth="1"/>
    <col min="11226" max="11226" width="6.7109375" customWidth="1"/>
    <col min="11227" max="11227" width="7.85546875" customWidth="1"/>
    <col min="11228" max="11228" width="6.5703125" customWidth="1"/>
    <col min="11229" max="11229" width="59.85546875" customWidth="1"/>
    <col min="11230" max="11230" width="12.28515625" customWidth="1"/>
    <col min="11231" max="11231" width="10.85546875" customWidth="1"/>
    <col min="11232" max="11232" width="12" customWidth="1"/>
    <col min="11233" max="11233" width="10.140625" customWidth="1"/>
    <col min="11481" max="11481" width="6.85546875" customWidth="1"/>
    <col min="11482" max="11482" width="6.7109375" customWidth="1"/>
    <col min="11483" max="11483" width="7.85546875" customWidth="1"/>
    <col min="11484" max="11484" width="6.5703125" customWidth="1"/>
    <col min="11485" max="11485" width="59.85546875" customWidth="1"/>
    <col min="11486" max="11486" width="12.28515625" customWidth="1"/>
    <col min="11487" max="11487" width="10.85546875" customWidth="1"/>
    <col min="11488" max="11488" width="12" customWidth="1"/>
    <col min="11489" max="11489" width="10.140625" customWidth="1"/>
    <col min="11737" max="11737" width="6.85546875" customWidth="1"/>
    <col min="11738" max="11738" width="6.7109375" customWidth="1"/>
    <col min="11739" max="11739" width="7.85546875" customWidth="1"/>
    <col min="11740" max="11740" width="6.5703125" customWidth="1"/>
    <col min="11741" max="11741" width="59.85546875" customWidth="1"/>
    <col min="11742" max="11742" width="12.28515625" customWidth="1"/>
    <col min="11743" max="11743" width="10.85546875" customWidth="1"/>
    <col min="11744" max="11744" width="12" customWidth="1"/>
    <col min="11745" max="11745" width="10.140625" customWidth="1"/>
    <col min="11993" max="11993" width="6.85546875" customWidth="1"/>
    <col min="11994" max="11994" width="6.7109375" customWidth="1"/>
    <col min="11995" max="11995" width="7.85546875" customWidth="1"/>
    <col min="11996" max="11996" width="6.5703125" customWidth="1"/>
    <col min="11997" max="11997" width="59.85546875" customWidth="1"/>
    <col min="11998" max="11998" width="12.28515625" customWidth="1"/>
    <col min="11999" max="11999" width="10.85546875" customWidth="1"/>
    <col min="12000" max="12000" width="12" customWidth="1"/>
    <col min="12001" max="12001" width="10.140625" customWidth="1"/>
    <col min="12249" max="12249" width="6.85546875" customWidth="1"/>
    <col min="12250" max="12250" width="6.7109375" customWidth="1"/>
    <col min="12251" max="12251" width="7.85546875" customWidth="1"/>
    <col min="12252" max="12252" width="6.5703125" customWidth="1"/>
    <col min="12253" max="12253" width="59.85546875" customWidth="1"/>
    <col min="12254" max="12254" width="12.28515625" customWidth="1"/>
    <col min="12255" max="12255" width="10.85546875" customWidth="1"/>
    <col min="12256" max="12256" width="12" customWidth="1"/>
    <col min="12257" max="12257" width="10.140625" customWidth="1"/>
    <col min="12505" max="12505" width="6.85546875" customWidth="1"/>
    <col min="12506" max="12506" width="6.7109375" customWidth="1"/>
    <col min="12507" max="12507" width="7.85546875" customWidth="1"/>
    <col min="12508" max="12508" width="6.5703125" customWidth="1"/>
    <col min="12509" max="12509" width="59.85546875" customWidth="1"/>
    <col min="12510" max="12510" width="12.28515625" customWidth="1"/>
    <col min="12511" max="12511" width="10.85546875" customWidth="1"/>
    <col min="12512" max="12512" width="12" customWidth="1"/>
    <col min="12513" max="12513" width="10.140625" customWidth="1"/>
    <col min="12761" max="12761" width="6.85546875" customWidth="1"/>
    <col min="12762" max="12762" width="6.7109375" customWidth="1"/>
    <col min="12763" max="12763" width="7.85546875" customWidth="1"/>
    <col min="12764" max="12764" width="6.5703125" customWidth="1"/>
    <col min="12765" max="12765" width="59.85546875" customWidth="1"/>
    <col min="12766" max="12766" width="12.28515625" customWidth="1"/>
    <col min="12767" max="12767" width="10.85546875" customWidth="1"/>
    <col min="12768" max="12768" width="12" customWidth="1"/>
    <col min="12769" max="12769" width="10.140625" customWidth="1"/>
    <col min="13017" max="13017" width="6.85546875" customWidth="1"/>
    <col min="13018" max="13018" width="6.7109375" customWidth="1"/>
    <col min="13019" max="13019" width="7.85546875" customWidth="1"/>
    <col min="13020" max="13020" width="6.5703125" customWidth="1"/>
    <col min="13021" max="13021" width="59.85546875" customWidth="1"/>
    <col min="13022" max="13022" width="12.28515625" customWidth="1"/>
    <col min="13023" max="13023" width="10.85546875" customWidth="1"/>
    <col min="13024" max="13024" width="12" customWidth="1"/>
    <col min="13025" max="13025" width="10.140625" customWidth="1"/>
    <col min="13273" max="13273" width="6.85546875" customWidth="1"/>
    <col min="13274" max="13274" width="6.7109375" customWidth="1"/>
    <col min="13275" max="13275" width="7.85546875" customWidth="1"/>
    <col min="13276" max="13276" width="6.5703125" customWidth="1"/>
    <col min="13277" max="13277" width="59.85546875" customWidth="1"/>
    <col min="13278" max="13278" width="12.28515625" customWidth="1"/>
    <col min="13279" max="13279" width="10.85546875" customWidth="1"/>
    <col min="13280" max="13280" width="12" customWidth="1"/>
    <col min="13281" max="13281" width="10.140625" customWidth="1"/>
    <col min="13529" max="13529" width="6.85546875" customWidth="1"/>
    <col min="13530" max="13530" width="6.7109375" customWidth="1"/>
    <col min="13531" max="13531" width="7.85546875" customWidth="1"/>
    <col min="13532" max="13532" width="6.5703125" customWidth="1"/>
    <col min="13533" max="13533" width="59.85546875" customWidth="1"/>
    <col min="13534" max="13534" width="12.28515625" customWidth="1"/>
    <col min="13535" max="13535" width="10.85546875" customWidth="1"/>
    <col min="13536" max="13536" width="12" customWidth="1"/>
    <col min="13537" max="13537" width="10.140625" customWidth="1"/>
    <col min="13785" max="13785" width="6.85546875" customWidth="1"/>
    <col min="13786" max="13786" width="6.7109375" customWidth="1"/>
    <col min="13787" max="13787" width="7.85546875" customWidth="1"/>
    <col min="13788" max="13788" width="6.5703125" customWidth="1"/>
    <col min="13789" max="13789" width="59.85546875" customWidth="1"/>
    <col min="13790" max="13790" width="12.28515625" customWidth="1"/>
    <col min="13791" max="13791" width="10.85546875" customWidth="1"/>
    <col min="13792" max="13792" width="12" customWidth="1"/>
    <col min="13793" max="13793" width="10.140625" customWidth="1"/>
    <col min="14041" max="14041" width="6.85546875" customWidth="1"/>
    <col min="14042" max="14042" width="6.7109375" customWidth="1"/>
    <col min="14043" max="14043" width="7.85546875" customWidth="1"/>
    <col min="14044" max="14044" width="6.5703125" customWidth="1"/>
    <col min="14045" max="14045" width="59.85546875" customWidth="1"/>
    <col min="14046" max="14046" width="12.28515625" customWidth="1"/>
    <col min="14047" max="14047" width="10.85546875" customWidth="1"/>
    <col min="14048" max="14048" width="12" customWidth="1"/>
    <col min="14049" max="14049" width="10.140625" customWidth="1"/>
    <col min="14297" max="14297" width="6.85546875" customWidth="1"/>
    <col min="14298" max="14298" width="6.7109375" customWidth="1"/>
    <col min="14299" max="14299" width="7.85546875" customWidth="1"/>
    <col min="14300" max="14300" width="6.5703125" customWidth="1"/>
    <col min="14301" max="14301" width="59.85546875" customWidth="1"/>
    <col min="14302" max="14302" width="12.28515625" customWidth="1"/>
    <col min="14303" max="14303" width="10.85546875" customWidth="1"/>
    <col min="14304" max="14304" width="12" customWidth="1"/>
    <col min="14305" max="14305" width="10.140625" customWidth="1"/>
    <col min="14553" max="14553" width="6.85546875" customWidth="1"/>
    <col min="14554" max="14554" width="6.7109375" customWidth="1"/>
    <col min="14555" max="14555" width="7.85546875" customWidth="1"/>
    <col min="14556" max="14556" width="6.5703125" customWidth="1"/>
    <col min="14557" max="14557" width="59.85546875" customWidth="1"/>
    <col min="14558" max="14558" width="12.28515625" customWidth="1"/>
    <col min="14559" max="14559" width="10.85546875" customWidth="1"/>
    <col min="14560" max="14560" width="12" customWidth="1"/>
    <col min="14561" max="14561" width="10.140625" customWidth="1"/>
    <col min="14809" max="14809" width="6.85546875" customWidth="1"/>
    <col min="14810" max="14810" width="6.7109375" customWidth="1"/>
    <col min="14811" max="14811" width="7.85546875" customWidth="1"/>
    <col min="14812" max="14812" width="6.5703125" customWidth="1"/>
    <col min="14813" max="14813" width="59.85546875" customWidth="1"/>
    <col min="14814" max="14814" width="12.28515625" customWidth="1"/>
    <col min="14815" max="14815" width="10.85546875" customWidth="1"/>
    <col min="14816" max="14816" width="12" customWidth="1"/>
    <col min="14817" max="14817" width="10.140625" customWidth="1"/>
    <col min="15065" max="15065" width="6.85546875" customWidth="1"/>
    <col min="15066" max="15066" width="6.7109375" customWidth="1"/>
    <col min="15067" max="15067" width="7.85546875" customWidth="1"/>
    <col min="15068" max="15068" width="6.5703125" customWidth="1"/>
    <col min="15069" max="15069" width="59.85546875" customWidth="1"/>
    <col min="15070" max="15070" width="12.28515625" customWidth="1"/>
    <col min="15071" max="15071" width="10.85546875" customWidth="1"/>
    <col min="15072" max="15072" width="12" customWidth="1"/>
    <col min="15073" max="15073" width="10.140625" customWidth="1"/>
    <col min="15321" max="15321" width="6.85546875" customWidth="1"/>
    <col min="15322" max="15322" width="6.7109375" customWidth="1"/>
    <col min="15323" max="15323" width="7.85546875" customWidth="1"/>
    <col min="15324" max="15324" width="6.5703125" customWidth="1"/>
    <col min="15325" max="15325" width="59.85546875" customWidth="1"/>
    <col min="15326" max="15326" width="12.28515625" customWidth="1"/>
    <col min="15327" max="15327" width="10.85546875" customWidth="1"/>
    <col min="15328" max="15328" width="12" customWidth="1"/>
    <col min="15329" max="15329" width="10.140625" customWidth="1"/>
    <col min="15577" max="15577" width="6.85546875" customWidth="1"/>
    <col min="15578" max="15578" width="6.7109375" customWidth="1"/>
    <col min="15579" max="15579" width="7.85546875" customWidth="1"/>
    <col min="15580" max="15580" width="6.5703125" customWidth="1"/>
    <col min="15581" max="15581" width="59.85546875" customWidth="1"/>
    <col min="15582" max="15582" width="12.28515625" customWidth="1"/>
    <col min="15583" max="15583" width="10.85546875" customWidth="1"/>
    <col min="15584" max="15584" width="12" customWidth="1"/>
    <col min="15585" max="15585" width="10.140625" customWidth="1"/>
    <col min="15833" max="15833" width="6.85546875" customWidth="1"/>
    <col min="15834" max="15834" width="6.7109375" customWidth="1"/>
    <col min="15835" max="15835" width="7.85546875" customWidth="1"/>
    <col min="15836" max="15836" width="6.5703125" customWidth="1"/>
    <col min="15837" max="15837" width="59.85546875" customWidth="1"/>
    <col min="15838" max="15838" width="12.28515625" customWidth="1"/>
    <col min="15839" max="15839" width="10.85546875" customWidth="1"/>
    <col min="15840" max="15840" width="12" customWidth="1"/>
    <col min="15841" max="15841" width="10.140625" customWidth="1"/>
    <col min="16089" max="16089" width="6.85546875" customWidth="1"/>
    <col min="16090" max="16090" width="6.7109375" customWidth="1"/>
    <col min="16091" max="16091" width="7.85546875" customWidth="1"/>
    <col min="16092" max="16092" width="6.5703125" customWidth="1"/>
    <col min="16093" max="16093" width="59.85546875" customWidth="1"/>
    <col min="16094" max="16094" width="12.28515625" customWidth="1"/>
    <col min="16095" max="16095" width="10.85546875" customWidth="1"/>
    <col min="16096" max="16096" width="12" customWidth="1"/>
    <col min="16097" max="16097" width="10.140625" customWidth="1"/>
  </cols>
  <sheetData>
    <row r="2" spans="1:9" s="72" customFormat="1" ht="15.75">
      <c r="C2" s="79"/>
      <c r="E2" s="115" t="s">
        <v>565</v>
      </c>
    </row>
    <row r="3" spans="1:9" s="72" customFormat="1" ht="15.75">
      <c r="E3" s="79" t="s">
        <v>544</v>
      </c>
    </row>
    <row r="4" spans="1:9" s="72" customFormat="1" ht="15.75">
      <c r="B4" s="79"/>
    </row>
    <row r="5" spans="1:9" s="72" customFormat="1" ht="15.75">
      <c r="A5" s="72" t="s">
        <v>576</v>
      </c>
      <c r="B5" s="79"/>
    </row>
    <row r="6" spans="1:9" s="72" customFormat="1" ht="15.75">
      <c r="B6" s="79"/>
    </row>
    <row r="7" spans="1:9" s="72" customFormat="1" ht="15.75">
      <c r="A7" s="72" t="s">
        <v>555</v>
      </c>
    </row>
    <row r="9" spans="1:9" s="5" customFormat="1" ht="12.75">
      <c r="A9" s="1" t="s">
        <v>0</v>
      </c>
      <c r="B9" s="2"/>
      <c r="C9" s="2"/>
      <c r="D9" s="3"/>
      <c r="E9" s="4" t="s">
        <v>1</v>
      </c>
      <c r="F9" s="59"/>
      <c r="G9" s="59"/>
      <c r="H9" s="59"/>
      <c r="I9" s="59"/>
    </row>
    <row r="10" spans="1:9" s="5" customFormat="1" ht="66" customHeight="1">
      <c r="A10" s="6" t="s">
        <v>2</v>
      </c>
      <c r="B10" s="85" t="s">
        <v>3</v>
      </c>
      <c r="C10" s="6" t="s">
        <v>4</v>
      </c>
      <c r="D10" s="50" t="s">
        <v>5</v>
      </c>
      <c r="E10" s="7"/>
      <c r="F10" s="80" t="s">
        <v>577</v>
      </c>
      <c r="G10" s="80" t="s">
        <v>479</v>
      </c>
      <c r="H10" s="80" t="s">
        <v>566</v>
      </c>
      <c r="I10" s="80" t="s">
        <v>567</v>
      </c>
    </row>
    <row r="11" spans="1:9" s="5" customFormat="1" ht="12.75">
      <c r="A11" s="8" t="s">
        <v>6</v>
      </c>
      <c r="B11" s="50" t="s">
        <v>6</v>
      </c>
      <c r="C11" s="8"/>
      <c r="D11" s="50" t="s">
        <v>7</v>
      </c>
      <c r="E11" s="9"/>
      <c r="F11" s="60"/>
      <c r="G11" s="60"/>
      <c r="H11" s="60"/>
      <c r="I11" s="60"/>
    </row>
    <row r="12" spans="1:9" s="12" customFormat="1" ht="12.75">
      <c r="A12" s="39">
        <v>1</v>
      </c>
      <c r="B12" s="39">
        <v>2</v>
      </c>
      <c r="C12" s="39">
        <v>3</v>
      </c>
      <c r="D12" s="39">
        <v>4</v>
      </c>
      <c r="E12" s="40">
        <v>5</v>
      </c>
      <c r="F12" s="11">
        <v>6</v>
      </c>
      <c r="G12" s="11">
        <v>7</v>
      </c>
      <c r="H12" s="11">
        <v>7</v>
      </c>
      <c r="I12" s="11">
        <v>8</v>
      </c>
    </row>
    <row r="13" spans="1:9" s="16" customFormat="1" ht="12.75">
      <c r="A13" s="10"/>
      <c r="B13" s="13"/>
      <c r="C13" s="13"/>
      <c r="D13" s="14"/>
      <c r="E13" s="15" t="s">
        <v>8</v>
      </c>
      <c r="F13" s="61"/>
      <c r="G13" s="61"/>
      <c r="H13" s="61"/>
      <c r="I13" s="61"/>
    </row>
    <row r="14" spans="1:9" s="20" customFormat="1" ht="13.5">
      <c r="A14" s="17">
        <v>710000</v>
      </c>
      <c r="B14" s="17"/>
      <c r="C14" s="17"/>
      <c r="D14" s="18">
        <v>1</v>
      </c>
      <c r="E14" s="19" t="s">
        <v>9</v>
      </c>
      <c r="F14" s="62">
        <f t="shared" ref="F14" si="0">SUM(F15+F25+F33)</f>
        <v>12574400</v>
      </c>
      <c r="G14" s="62">
        <f t="shared" ref="G14" si="1">SUM(G15+G25+G33)</f>
        <v>9430800</v>
      </c>
      <c r="H14" s="62">
        <f t="shared" ref="H14" si="2">SUM(H15+H25+H33)</f>
        <v>12591100</v>
      </c>
      <c r="I14" s="62">
        <f>SUM(H14/F14)*100</f>
        <v>100.13280951775035</v>
      </c>
    </row>
    <row r="15" spans="1:9" s="24" customFormat="1" ht="13.5">
      <c r="A15" s="21">
        <v>714100</v>
      </c>
      <c r="B15" s="21"/>
      <c r="C15" s="21"/>
      <c r="D15" s="22" t="s">
        <v>10</v>
      </c>
      <c r="E15" s="23" t="s">
        <v>11</v>
      </c>
      <c r="F15" s="63">
        <f t="shared" ref="F15" si="3">SUM(F16+F20+F22)</f>
        <v>2072000</v>
      </c>
      <c r="G15" s="63">
        <f t="shared" ref="G15" si="4">SUM(G16+G20+G22)</f>
        <v>1554000</v>
      </c>
      <c r="H15" s="63">
        <f t="shared" ref="H15" si="5">SUM(H16+H20+H22)</f>
        <v>2072000</v>
      </c>
      <c r="I15" s="62">
        <f t="shared" ref="I15:I78" si="6">SUM(H15/F15)*100</f>
        <v>100</v>
      </c>
    </row>
    <row r="16" spans="1:9" s="24" customFormat="1" ht="13.5">
      <c r="A16" s="21"/>
      <c r="B16" s="21">
        <v>714110</v>
      </c>
      <c r="C16" s="21"/>
      <c r="D16" s="22" t="s">
        <v>12</v>
      </c>
      <c r="E16" s="23" t="s">
        <v>13</v>
      </c>
      <c r="F16" s="64">
        <f t="shared" ref="F16" si="7">SUM(F17+F18+F19)</f>
        <v>440000</v>
      </c>
      <c r="G16" s="64">
        <f t="shared" ref="G16" si="8">SUM(G17+G18+G19)</f>
        <v>330000</v>
      </c>
      <c r="H16" s="64">
        <f t="shared" ref="H16" si="9">SUM(H17+H18+H19)</f>
        <v>440000</v>
      </c>
      <c r="I16" s="62">
        <f t="shared" si="6"/>
        <v>100</v>
      </c>
    </row>
    <row r="17" spans="1:9" s="16" customFormat="1" ht="13.5">
      <c r="A17" s="25"/>
      <c r="B17" s="25"/>
      <c r="C17" s="25">
        <v>714111</v>
      </c>
      <c r="D17" s="26" t="s">
        <v>14</v>
      </c>
      <c r="E17" s="27" t="s">
        <v>15</v>
      </c>
      <c r="F17" s="65">
        <v>60000</v>
      </c>
      <c r="G17" s="65">
        <f>(F17/12)*9</f>
        <v>45000</v>
      </c>
      <c r="H17" s="65">
        <v>60000</v>
      </c>
      <c r="I17" s="62">
        <f t="shared" si="6"/>
        <v>100</v>
      </c>
    </row>
    <row r="18" spans="1:9" s="16" customFormat="1" ht="13.5">
      <c r="A18" s="25"/>
      <c r="B18" s="25"/>
      <c r="C18" s="25">
        <v>714112</v>
      </c>
      <c r="D18" s="26" t="s">
        <v>16</v>
      </c>
      <c r="E18" s="27" t="s">
        <v>17</v>
      </c>
      <c r="F18" s="65">
        <v>100000</v>
      </c>
      <c r="G18" s="65">
        <f t="shared" ref="G18:G19" si="10">(F18/12)*9</f>
        <v>75000</v>
      </c>
      <c r="H18" s="65">
        <v>100000</v>
      </c>
      <c r="I18" s="62">
        <f t="shared" si="6"/>
        <v>100</v>
      </c>
    </row>
    <row r="19" spans="1:9" s="16" customFormat="1" ht="13.5">
      <c r="A19" s="25"/>
      <c r="B19" s="25"/>
      <c r="C19" s="25">
        <v>714113</v>
      </c>
      <c r="D19" s="26" t="s">
        <v>18</v>
      </c>
      <c r="E19" s="27" t="s">
        <v>19</v>
      </c>
      <c r="F19" s="65">
        <v>280000</v>
      </c>
      <c r="G19" s="65">
        <f t="shared" si="10"/>
        <v>210000</v>
      </c>
      <c r="H19" s="65">
        <v>280000</v>
      </c>
      <c r="I19" s="62">
        <f t="shared" si="6"/>
        <v>100</v>
      </c>
    </row>
    <row r="20" spans="1:9" s="24" customFormat="1" ht="13.5">
      <c r="A20" s="21"/>
      <c r="B20" s="21">
        <v>714120</v>
      </c>
      <c r="C20" s="21"/>
      <c r="D20" s="22" t="s">
        <v>20</v>
      </c>
      <c r="E20" s="23" t="s">
        <v>21</v>
      </c>
      <c r="F20" s="63">
        <f t="shared" ref="F20:H20" si="11">SUM(F21)</f>
        <v>110000</v>
      </c>
      <c r="G20" s="63">
        <f t="shared" si="11"/>
        <v>82500</v>
      </c>
      <c r="H20" s="63">
        <f t="shared" si="11"/>
        <v>110000</v>
      </c>
      <c r="I20" s="62">
        <f t="shared" si="6"/>
        <v>100</v>
      </c>
    </row>
    <row r="21" spans="1:9" s="16" customFormat="1" ht="13.5">
      <c r="A21" s="25"/>
      <c r="B21" s="25"/>
      <c r="C21" s="25">
        <v>714121</v>
      </c>
      <c r="D21" s="26" t="s">
        <v>22</v>
      </c>
      <c r="E21" s="27" t="s">
        <v>21</v>
      </c>
      <c r="F21" s="65">
        <v>110000</v>
      </c>
      <c r="G21" s="65">
        <f>(F21/12)*9</f>
        <v>82500</v>
      </c>
      <c r="H21" s="65">
        <v>110000</v>
      </c>
      <c r="I21" s="62">
        <f t="shared" si="6"/>
        <v>100</v>
      </c>
    </row>
    <row r="22" spans="1:9" s="24" customFormat="1" ht="13.5">
      <c r="A22" s="21"/>
      <c r="B22" s="21">
        <v>714130</v>
      </c>
      <c r="C22" s="21"/>
      <c r="D22" s="22" t="s">
        <v>23</v>
      </c>
      <c r="E22" s="23" t="s">
        <v>24</v>
      </c>
      <c r="F22" s="63">
        <f t="shared" ref="F22" si="12">SUM(F23+F24)</f>
        <v>1522000</v>
      </c>
      <c r="G22" s="63">
        <f t="shared" ref="G22" si="13">SUM(G23+G24)</f>
        <v>1141500</v>
      </c>
      <c r="H22" s="63">
        <f t="shared" ref="H22" si="14">SUM(H23+H24)</f>
        <v>1522000</v>
      </c>
      <c r="I22" s="62">
        <f t="shared" si="6"/>
        <v>100</v>
      </c>
    </row>
    <row r="23" spans="1:9" s="16" customFormat="1" ht="13.5">
      <c r="A23" s="25"/>
      <c r="B23" s="25"/>
      <c r="C23" s="25">
        <v>714131</v>
      </c>
      <c r="D23" s="26" t="s">
        <v>25</v>
      </c>
      <c r="E23" s="27" t="s">
        <v>26</v>
      </c>
      <c r="F23" s="65">
        <v>600000</v>
      </c>
      <c r="G23" s="65">
        <f t="shared" ref="G23:G24" si="15">(F23/12)*9</f>
        <v>450000</v>
      </c>
      <c r="H23" s="65">
        <v>600000</v>
      </c>
      <c r="I23" s="62">
        <f t="shared" si="6"/>
        <v>100</v>
      </c>
    </row>
    <row r="24" spans="1:9" s="16" customFormat="1" ht="13.5">
      <c r="A24" s="25"/>
      <c r="B24" s="25"/>
      <c r="C24" s="25">
        <v>714132</v>
      </c>
      <c r="D24" s="26" t="s">
        <v>27</v>
      </c>
      <c r="E24" s="27" t="s">
        <v>28</v>
      </c>
      <c r="F24" s="65">
        <v>922000</v>
      </c>
      <c r="G24" s="65">
        <f t="shared" si="15"/>
        <v>691500</v>
      </c>
      <c r="H24" s="65">
        <v>922000</v>
      </c>
      <c r="I24" s="62">
        <f t="shared" si="6"/>
        <v>100</v>
      </c>
    </row>
    <row r="25" spans="1:9" s="24" customFormat="1" ht="13.5">
      <c r="A25" s="21">
        <v>716100</v>
      </c>
      <c r="B25" s="21"/>
      <c r="C25" s="21"/>
      <c r="D25" s="22" t="s">
        <v>29</v>
      </c>
      <c r="E25" s="23" t="s">
        <v>30</v>
      </c>
      <c r="F25" s="63">
        <f t="shared" ref="F25:H25" si="16">SUM(F26)</f>
        <v>3987400</v>
      </c>
      <c r="G25" s="63">
        <f t="shared" si="16"/>
        <v>2990550</v>
      </c>
      <c r="H25" s="63">
        <f t="shared" si="16"/>
        <v>4004100</v>
      </c>
      <c r="I25" s="62">
        <f t="shared" si="6"/>
        <v>100.41881928073431</v>
      </c>
    </row>
    <row r="26" spans="1:9" s="24" customFormat="1" ht="13.5">
      <c r="A26" s="21"/>
      <c r="B26" s="21">
        <v>716110</v>
      </c>
      <c r="C26" s="21"/>
      <c r="D26" s="22" t="s">
        <v>31</v>
      </c>
      <c r="E26" s="23" t="s">
        <v>32</v>
      </c>
      <c r="F26" s="63">
        <f t="shared" ref="F26" si="17">SUM(F27:F32)</f>
        <v>3987400</v>
      </c>
      <c r="G26" s="63">
        <f t="shared" ref="G26" si="18">SUM(G27:G32)</f>
        <v>2990550</v>
      </c>
      <c r="H26" s="63">
        <f t="shared" ref="H26" si="19">SUM(H27:H32)</f>
        <v>4004100</v>
      </c>
      <c r="I26" s="62">
        <f t="shared" si="6"/>
        <v>100.41881928073431</v>
      </c>
    </row>
    <row r="27" spans="1:9" s="16" customFormat="1" ht="13.5">
      <c r="A27" s="25"/>
      <c r="B27" s="25"/>
      <c r="C27" s="25">
        <v>716111</v>
      </c>
      <c r="D27" s="26" t="s">
        <v>33</v>
      </c>
      <c r="E27" s="27" t="s">
        <v>34</v>
      </c>
      <c r="F27" s="65">
        <v>2900000</v>
      </c>
      <c r="G27" s="65">
        <f t="shared" ref="G27:G32" si="20">(F27/12)*9</f>
        <v>2175000</v>
      </c>
      <c r="H27" s="65">
        <v>2900000</v>
      </c>
      <c r="I27" s="62">
        <f t="shared" si="6"/>
        <v>100</v>
      </c>
    </row>
    <row r="28" spans="1:9" s="16" customFormat="1" ht="13.5">
      <c r="A28" s="25"/>
      <c r="B28" s="25"/>
      <c r="C28" s="25">
        <v>716112</v>
      </c>
      <c r="D28" s="26" t="s">
        <v>35</v>
      </c>
      <c r="E28" s="27" t="s">
        <v>36</v>
      </c>
      <c r="F28" s="65">
        <v>377400</v>
      </c>
      <c r="G28" s="65">
        <f t="shared" si="20"/>
        <v>283050</v>
      </c>
      <c r="H28" s="65">
        <v>377400</v>
      </c>
      <c r="I28" s="62">
        <f t="shared" si="6"/>
        <v>100</v>
      </c>
    </row>
    <row r="29" spans="1:9" s="16" customFormat="1" ht="13.5">
      <c r="A29" s="25"/>
      <c r="B29" s="25"/>
      <c r="C29" s="25">
        <v>716113</v>
      </c>
      <c r="D29" s="26" t="s">
        <v>37</v>
      </c>
      <c r="E29" s="27" t="s">
        <v>38</v>
      </c>
      <c r="F29" s="65">
        <v>55000</v>
      </c>
      <c r="G29" s="65">
        <f t="shared" si="20"/>
        <v>41250</v>
      </c>
      <c r="H29" s="65">
        <v>71700</v>
      </c>
      <c r="I29" s="62">
        <f t="shared" si="6"/>
        <v>130.36363636363637</v>
      </c>
    </row>
    <row r="30" spans="1:9" s="16" customFormat="1" ht="13.5">
      <c r="A30" s="25"/>
      <c r="B30" s="25"/>
      <c r="C30" s="25">
        <v>716115</v>
      </c>
      <c r="D30" s="26" t="s">
        <v>39</v>
      </c>
      <c r="E30" s="27" t="s">
        <v>40</v>
      </c>
      <c r="F30" s="65">
        <v>100000</v>
      </c>
      <c r="G30" s="65">
        <f t="shared" si="20"/>
        <v>75000</v>
      </c>
      <c r="H30" s="65">
        <v>100000</v>
      </c>
      <c r="I30" s="62">
        <f t="shared" si="6"/>
        <v>100</v>
      </c>
    </row>
    <row r="31" spans="1:9" s="16" customFormat="1" ht="13.5">
      <c r="A31" s="25"/>
      <c r="B31" s="25"/>
      <c r="C31" s="25">
        <v>716116</v>
      </c>
      <c r="D31" s="26" t="s">
        <v>41</v>
      </c>
      <c r="E31" s="27" t="s">
        <v>42</v>
      </c>
      <c r="F31" s="65">
        <v>175000</v>
      </c>
      <c r="G31" s="65">
        <f t="shared" si="20"/>
        <v>131250</v>
      </c>
      <c r="H31" s="65">
        <v>175000</v>
      </c>
      <c r="I31" s="62">
        <f t="shared" si="6"/>
        <v>100</v>
      </c>
    </row>
    <row r="32" spans="1:9" s="16" customFormat="1" ht="13.5">
      <c r="A32" s="25"/>
      <c r="B32" s="25"/>
      <c r="C32" s="25">
        <v>716117</v>
      </c>
      <c r="D32" s="26" t="s">
        <v>43</v>
      </c>
      <c r="E32" s="27" t="s">
        <v>44</v>
      </c>
      <c r="F32" s="65">
        <v>380000</v>
      </c>
      <c r="G32" s="65">
        <f t="shared" si="20"/>
        <v>285000</v>
      </c>
      <c r="H32" s="65">
        <v>380000</v>
      </c>
      <c r="I32" s="62">
        <f t="shared" si="6"/>
        <v>100</v>
      </c>
    </row>
    <row r="33" spans="1:9" s="24" customFormat="1" ht="13.5">
      <c r="A33" s="21">
        <v>717100</v>
      </c>
      <c r="B33" s="21"/>
      <c r="C33" s="21"/>
      <c r="D33" s="22" t="s">
        <v>45</v>
      </c>
      <c r="E33" s="23" t="s">
        <v>46</v>
      </c>
      <c r="F33" s="63">
        <f>SUM(F36+F38+F34)</f>
        <v>6515000</v>
      </c>
      <c r="G33" s="63">
        <f>SUM(G36+G38+G34)</f>
        <v>4886250</v>
      </c>
      <c r="H33" s="63">
        <f>SUM(H36+H38+H34)</f>
        <v>6515000</v>
      </c>
      <c r="I33" s="62">
        <f t="shared" si="6"/>
        <v>100</v>
      </c>
    </row>
    <row r="34" spans="1:9" s="24" customFormat="1" ht="13.5">
      <c r="A34" s="21"/>
      <c r="B34" s="21">
        <v>717110</v>
      </c>
      <c r="C34" s="21"/>
      <c r="D34" s="22" t="s">
        <v>47</v>
      </c>
      <c r="E34" s="23" t="s">
        <v>350</v>
      </c>
      <c r="F34" s="63">
        <f t="shared" ref="F34:H36" si="21">SUM(F35)</f>
        <v>170000</v>
      </c>
      <c r="G34" s="63">
        <f t="shared" si="21"/>
        <v>127500</v>
      </c>
      <c r="H34" s="63">
        <f t="shared" si="21"/>
        <v>170000</v>
      </c>
      <c r="I34" s="62">
        <f t="shared" si="6"/>
        <v>100</v>
      </c>
    </row>
    <row r="35" spans="1:9" s="16" customFormat="1" ht="13.5">
      <c r="A35" s="25"/>
      <c r="B35" s="25"/>
      <c r="C35" s="25">
        <v>717114</v>
      </c>
      <c r="D35" s="26" t="s">
        <v>49</v>
      </c>
      <c r="E35" s="27" t="s">
        <v>350</v>
      </c>
      <c r="F35" s="65">
        <v>170000</v>
      </c>
      <c r="G35" s="65">
        <f>(F35/12)*9</f>
        <v>127500</v>
      </c>
      <c r="H35" s="65">
        <v>170000</v>
      </c>
      <c r="I35" s="62">
        <f t="shared" si="6"/>
        <v>100</v>
      </c>
    </row>
    <row r="36" spans="1:9" s="24" customFormat="1" ht="13.5">
      <c r="A36" s="21"/>
      <c r="B36" s="21">
        <v>717130</v>
      </c>
      <c r="C36" s="21"/>
      <c r="D36" s="22" t="s">
        <v>50</v>
      </c>
      <c r="E36" s="23" t="s">
        <v>48</v>
      </c>
      <c r="F36" s="63">
        <f t="shared" si="21"/>
        <v>550469</v>
      </c>
      <c r="G36" s="63">
        <f t="shared" si="21"/>
        <v>412851.75</v>
      </c>
      <c r="H36" s="63">
        <f t="shared" si="21"/>
        <v>550469</v>
      </c>
      <c r="I36" s="62">
        <f t="shared" si="6"/>
        <v>100</v>
      </c>
    </row>
    <row r="37" spans="1:9" s="16" customFormat="1" ht="13.5">
      <c r="A37" s="25"/>
      <c r="B37" s="25"/>
      <c r="C37" s="25">
        <v>717131</v>
      </c>
      <c r="D37" s="26" t="s">
        <v>52</v>
      </c>
      <c r="E37" s="27" t="s">
        <v>48</v>
      </c>
      <c r="F37" s="65">
        <v>550469</v>
      </c>
      <c r="G37" s="65">
        <f>(F37/12)*9</f>
        <v>412851.75</v>
      </c>
      <c r="H37" s="65">
        <v>550469</v>
      </c>
      <c r="I37" s="62">
        <f t="shared" si="6"/>
        <v>100</v>
      </c>
    </row>
    <row r="38" spans="1:9" s="24" customFormat="1" ht="13.5">
      <c r="A38" s="21"/>
      <c r="B38" s="21">
        <v>717140</v>
      </c>
      <c r="C38" s="21"/>
      <c r="D38" s="22" t="s">
        <v>266</v>
      </c>
      <c r="E38" s="23" t="s">
        <v>51</v>
      </c>
      <c r="F38" s="63">
        <f t="shared" ref="F38:H38" si="22">SUM(F39)</f>
        <v>5794531</v>
      </c>
      <c r="G38" s="63">
        <f t="shared" si="22"/>
        <v>4345898.25</v>
      </c>
      <c r="H38" s="63">
        <f t="shared" si="22"/>
        <v>5794531</v>
      </c>
      <c r="I38" s="62">
        <f t="shared" si="6"/>
        <v>100</v>
      </c>
    </row>
    <row r="39" spans="1:9" s="16" customFormat="1" ht="13.5">
      <c r="A39" s="25"/>
      <c r="B39" s="25"/>
      <c r="C39" s="25">
        <v>717141</v>
      </c>
      <c r="D39" s="26" t="s">
        <v>349</v>
      </c>
      <c r="E39" s="27" t="s">
        <v>51</v>
      </c>
      <c r="F39" s="65">
        <v>5794531</v>
      </c>
      <c r="G39" s="65">
        <f>(F39/12)*9</f>
        <v>4345898.25</v>
      </c>
      <c r="H39" s="65">
        <v>5794531</v>
      </c>
      <c r="I39" s="62">
        <f t="shared" si="6"/>
        <v>100</v>
      </c>
    </row>
    <row r="40" spans="1:9" s="24" customFormat="1" ht="13.5">
      <c r="A40" s="21">
        <v>720000</v>
      </c>
      <c r="B40" s="21"/>
      <c r="C40" s="21"/>
      <c r="D40" s="22">
        <v>2</v>
      </c>
      <c r="E40" s="28" t="s">
        <v>53</v>
      </c>
      <c r="F40" s="63">
        <f>SUM(F41+F51+F56+F59+F62+F76+F92+F96+F100)</f>
        <v>5685100</v>
      </c>
      <c r="G40" s="63">
        <f>SUM(G41+G51+G56+G59+G62+G76+G92+G96+G100)</f>
        <v>4263825</v>
      </c>
      <c r="H40" s="63">
        <f>SUM(H41+H51+H56+H59+H62+H76+H92+H96+H100)</f>
        <v>5685100</v>
      </c>
      <c r="I40" s="62">
        <f t="shared" si="6"/>
        <v>100</v>
      </c>
    </row>
    <row r="41" spans="1:9" s="24" customFormat="1" ht="13.5">
      <c r="A41" s="21">
        <v>721100</v>
      </c>
      <c r="B41" s="21"/>
      <c r="C41" s="21"/>
      <c r="D41" s="22" t="s">
        <v>54</v>
      </c>
      <c r="E41" s="23" t="s">
        <v>55</v>
      </c>
      <c r="F41" s="63">
        <f>SUM(F42+F44+F49)</f>
        <v>627000</v>
      </c>
      <c r="G41" s="63">
        <f>SUM(G42+G44+G49)</f>
        <v>470250</v>
      </c>
      <c r="H41" s="63">
        <f>SUM(H42+H44+H49)</f>
        <v>627000</v>
      </c>
      <c r="I41" s="62">
        <f t="shared" si="6"/>
        <v>100</v>
      </c>
    </row>
    <row r="42" spans="1:9" s="24" customFormat="1" ht="13.5">
      <c r="A42" s="21"/>
      <c r="B42" s="21">
        <v>721110</v>
      </c>
      <c r="C42" s="21"/>
      <c r="D42" s="22" t="s">
        <v>56</v>
      </c>
      <c r="E42" s="23" t="s">
        <v>57</v>
      </c>
      <c r="F42" s="63">
        <f t="shared" ref="F42:H42" si="23">SUM(F43)</f>
        <v>10000</v>
      </c>
      <c r="G42" s="63">
        <f t="shared" si="23"/>
        <v>7500</v>
      </c>
      <c r="H42" s="63">
        <f t="shared" si="23"/>
        <v>10000</v>
      </c>
      <c r="I42" s="62">
        <f t="shared" si="6"/>
        <v>100</v>
      </c>
    </row>
    <row r="43" spans="1:9" s="24" customFormat="1" ht="13.5">
      <c r="A43" s="21"/>
      <c r="B43" s="21"/>
      <c r="C43" s="25">
        <v>721112</v>
      </c>
      <c r="D43" s="26" t="s">
        <v>58</v>
      </c>
      <c r="E43" s="27" t="s">
        <v>59</v>
      </c>
      <c r="F43" s="65">
        <v>10000</v>
      </c>
      <c r="G43" s="65">
        <f>(F43/12)*9</f>
        <v>7500</v>
      </c>
      <c r="H43" s="65">
        <v>10000</v>
      </c>
      <c r="I43" s="62">
        <f t="shared" si="6"/>
        <v>100</v>
      </c>
    </row>
    <row r="44" spans="1:9" s="24" customFormat="1" ht="13.5">
      <c r="A44" s="21"/>
      <c r="B44" s="21">
        <v>721120</v>
      </c>
      <c r="C44" s="21"/>
      <c r="D44" s="22" t="s">
        <v>60</v>
      </c>
      <c r="E44" s="23" t="s">
        <v>61</v>
      </c>
      <c r="F44" s="63">
        <f>SUM(F45+F46+F47)</f>
        <v>477000</v>
      </c>
      <c r="G44" s="63">
        <f>SUM(G45+G46+G47)</f>
        <v>357750</v>
      </c>
      <c r="H44" s="63">
        <f>SUM(H45+H46+H47)</f>
        <v>477000</v>
      </c>
      <c r="I44" s="62">
        <f t="shared" si="6"/>
        <v>100</v>
      </c>
    </row>
    <row r="45" spans="1:9" s="16" customFormat="1" ht="13.5">
      <c r="A45" s="25"/>
      <c r="B45" s="25"/>
      <c r="C45" s="25">
        <v>721121</v>
      </c>
      <c r="D45" s="26" t="s">
        <v>62</v>
      </c>
      <c r="E45" s="27" t="s">
        <v>408</v>
      </c>
      <c r="F45" s="65">
        <v>100000</v>
      </c>
      <c r="G45" s="65">
        <f t="shared" ref="G45:G47" si="24">(F45/12)*9</f>
        <v>75000</v>
      </c>
      <c r="H45" s="65">
        <v>100000</v>
      </c>
      <c r="I45" s="62">
        <f t="shared" si="6"/>
        <v>100</v>
      </c>
    </row>
    <row r="46" spans="1:9" s="16" customFormat="1" ht="13.5">
      <c r="A46" s="25"/>
      <c r="B46" s="25"/>
      <c r="C46" s="25">
        <v>721122</v>
      </c>
      <c r="D46" s="26" t="s">
        <v>63</v>
      </c>
      <c r="E46" s="27" t="s">
        <v>64</v>
      </c>
      <c r="F46" s="65">
        <v>227000</v>
      </c>
      <c r="G46" s="65">
        <f t="shared" si="24"/>
        <v>170250</v>
      </c>
      <c r="H46" s="65">
        <v>227000</v>
      </c>
      <c r="I46" s="62">
        <f t="shared" si="6"/>
        <v>100</v>
      </c>
    </row>
    <row r="47" spans="1:9" s="16" customFormat="1" ht="13.5">
      <c r="A47" s="25"/>
      <c r="B47" s="25"/>
      <c r="C47" s="25">
        <v>721124</v>
      </c>
      <c r="D47" s="26" t="s">
        <v>65</v>
      </c>
      <c r="E47" s="27" t="s">
        <v>66</v>
      </c>
      <c r="F47" s="65">
        <v>150000</v>
      </c>
      <c r="G47" s="65">
        <f t="shared" si="24"/>
        <v>112500</v>
      </c>
      <c r="H47" s="65">
        <v>150000</v>
      </c>
      <c r="I47" s="62">
        <f t="shared" si="6"/>
        <v>100</v>
      </c>
    </row>
    <row r="48" spans="1:9" s="16" customFormat="1" ht="13.5" hidden="1">
      <c r="A48" s="25"/>
      <c r="B48" s="25"/>
      <c r="C48" s="25">
        <v>721124</v>
      </c>
      <c r="D48" s="26" t="s">
        <v>65</v>
      </c>
      <c r="E48" s="27" t="s">
        <v>67</v>
      </c>
      <c r="F48" s="65">
        <v>0</v>
      </c>
      <c r="G48" s="65">
        <v>0</v>
      </c>
      <c r="H48" s="65">
        <v>0</v>
      </c>
      <c r="I48" s="62" t="e">
        <f t="shared" si="6"/>
        <v>#DIV/0!</v>
      </c>
    </row>
    <row r="49" spans="1:9" s="24" customFormat="1" ht="13.5">
      <c r="A49" s="21"/>
      <c r="B49" s="21">
        <v>721190</v>
      </c>
      <c r="C49" s="21"/>
      <c r="D49" s="22" t="s">
        <v>68</v>
      </c>
      <c r="E49" s="23" t="s">
        <v>69</v>
      </c>
      <c r="F49" s="63">
        <f t="shared" ref="F49:H49" si="25">SUM(F50)</f>
        <v>140000</v>
      </c>
      <c r="G49" s="63">
        <f t="shared" si="25"/>
        <v>105000</v>
      </c>
      <c r="H49" s="63">
        <f t="shared" si="25"/>
        <v>140000</v>
      </c>
      <c r="I49" s="62">
        <f t="shared" si="6"/>
        <v>100</v>
      </c>
    </row>
    <row r="50" spans="1:9" s="16" customFormat="1" ht="13.5">
      <c r="A50" s="25"/>
      <c r="B50" s="25"/>
      <c r="C50" s="25">
        <v>721191</v>
      </c>
      <c r="D50" s="26" t="s">
        <v>70</v>
      </c>
      <c r="E50" s="27" t="s">
        <v>71</v>
      </c>
      <c r="F50" s="65">
        <v>140000</v>
      </c>
      <c r="G50" s="65">
        <f>(F50/12)*9</f>
        <v>105000</v>
      </c>
      <c r="H50" s="65">
        <v>140000</v>
      </c>
      <c r="I50" s="62">
        <f t="shared" si="6"/>
        <v>100</v>
      </c>
    </row>
    <row r="51" spans="1:9" s="24" customFormat="1" ht="13.5">
      <c r="A51" s="29">
        <v>721200</v>
      </c>
      <c r="B51" s="29"/>
      <c r="C51" s="29"/>
      <c r="D51" s="30" t="s">
        <v>72</v>
      </c>
      <c r="E51" s="31" t="s">
        <v>73</v>
      </c>
      <c r="F51" s="66">
        <f t="shared" ref="F51" si="26">SUM(F52+F54)</f>
        <v>11100</v>
      </c>
      <c r="G51" s="66">
        <f t="shared" ref="G51" si="27">SUM(G52+G54)</f>
        <v>8325</v>
      </c>
      <c r="H51" s="66">
        <f t="shared" ref="H51" si="28">SUM(H52+H54)</f>
        <v>11100</v>
      </c>
      <c r="I51" s="62">
        <f t="shared" si="6"/>
        <v>100</v>
      </c>
    </row>
    <row r="52" spans="1:9" s="24" customFormat="1" ht="13.5">
      <c r="A52" s="21"/>
      <c r="B52" s="21">
        <v>721210</v>
      </c>
      <c r="C52" s="21"/>
      <c r="D52" s="22" t="s">
        <v>74</v>
      </c>
      <c r="E52" s="23" t="s">
        <v>75</v>
      </c>
      <c r="F52" s="63">
        <f t="shared" ref="F52:H52" si="29">SUM(F53)</f>
        <v>1100</v>
      </c>
      <c r="G52" s="63">
        <f t="shared" si="29"/>
        <v>825</v>
      </c>
      <c r="H52" s="63">
        <f t="shared" si="29"/>
        <v>1100</v>
      </c>
      <c r="I52" s="62">
        <f t="shared" si="6"/>
        <v>100</v>
      </c>
    </row>
    <row r="53" spans="1:9" s="16" customFormat="1" ht="13.5">
      <c r="A53" s="25"/>
      <c r="B53" s="25"/>
      <c r="C53" s="25">
        <v>721211</v>
      </c>
      <c r="D53" s="26" t="s">
        <v>76</v>
      </c>
      <c r="E53" s="27" t="s">
        <v>77</v>
      </c>
      <c r="F53" s="65">
        <v>1100</v>
      </c>
      <c r="G53" s="65">
        <f>(F53/12)*9</f>
        <v>825</v>
      </c>
      <c r="H53" s="65">
        <v>1100</v>
      </c>
      <c r="I53" s="62">
        <f t="shared" si="6"/>
        <v>100</v>
      </c>
    </row>
    <row r="54" spans="1:9" s="24" customFormat="1" ht="13.5">
      <c r="A54" s="21"/>
      <c r="B54" s="21">
        <v>721230</v>
      </c>
      <c r="C54" s="21"/>
      <c r="D54" s="22" t="s">
        <v>78</v>
      </c>
      <c r="E54" s="23" t="s">
        <v>79</v>
      </c>
      <c r="F54" s="63">
        <f t="shared" ref="F54:H54" si="30">SUM(F55)</f>
        <v>10000</v>
      </c>
      <c r="G54" s="63">
        <f t="shared" si="30"/>
        <v>7500</v>
      </c>
      <c r="H54" s="63">
        <f t="shared" si="30"/>
        <v>10000</v>
      </c>
      <c r="I54" s="62">
        <f t="shared" si="6"/>
        <v>100</v>
      </c>
    </row>
    <row r="55" spans="1:9" s="16" customFormat="1" ht="13.5" customHeight="1">
      <c r="A55" s="25"/>
      <c r="B55" s="25"/>
      <c r="C55" s="25">
        <v>721239</v>
      </c>
      <c r="D55" s="26" t="s">
        <v>80</v>
      </c>
      <c r="E55" s="27" t="s">
        <v>81</v>
      </c>
      <c r="F55" s="65">
        <v>10000</v>
      </c>
      <c r="G55" s="65">
        <f>(F55/12)*9</f>
        <v>7500</v>
      </c>
      <c r="H55" s="65">
        <v>10000</v>
      </c>
      <c r="I55" s="62">
        <f t="shared" si="6"/>
        <v>100</v>
      </c>
    </row>
    <row r="56" spans="1:9" s="24" customFormat="1" ht="13.5">
      <c r="A56" s="21">
        <v>722100</v>
      </c>
      <c r="B56" s="21"/>
      <c r="C56" s="21"/>
      <c r="D56" s="22" t="s">
        <v>82</v>
      </c>
      <c r="E56" s="23" t="s">
        <v>83</v>
      </c>
      <c r="F56" s="63">
        <f t="shared" ref="F56:H57" si="31">SUM(F57)</f>
        <v>250000</v>
      </c>
      <c r="G56" s="63">
        <f t="shared" si="31"/>
        <v>187500</v>
      </c>
      <c r="H56" s="63">
        <f t="shared" si="31"/>
        <v>250000</v>
      </c>
      <c r="I56" s="62">
        <f t="shared" si="6"/>
        <v>100</v>
      </c>
    </row>
    <row r="57" spans="1:9" s="24" customFormat="1" ht="13.5">
      <c r="A57" s="21"/>
      <c r="B57" s="21">
        <v>722130</v>
      </c>
      <c r="C57" s="21"/>
      <c r="D57" s="22" t="s">
        <v>84</v>
      </c>
      <c r="E57" s="23" t="s">
        <v>85</v>
      </c>
      <c r="F57" s="63">
        <f t="shared" si="31"/>
        <v>250000</v>
      </c>
      <c r="G57" s="63">
        <f t="shared" si="31"/>
        <v>187500</v>
      </c>
      <c r="H57" s="63">
        <f t="shared" si="31"/>
        <v>250000</v>
      </c>
      <c r="I57" s="62">
        <f t="shared" si="6"/>
        <v>100</v>
      </c>
    </row>
    <row r="58" spans="1:9" s="16" customFormat="1" ht="13.5">
      <c r="A58" s="32"/>
      <c r="B58" s="32"/>
      <c r="C58" s="32">
        <v>722131</v>
      </c>
      <c r="D58" s="33" t="s">
        <v>86</v>
      </c>
      <c r="E58" s="34" t="s">
        <v>87</v>
      </c>
      <c r="F58" s="67">
        <v>250000</v>
      </c>
      <c r="G58" s="65">
        <f>(F58/12)*9</f>
        <v>187500</v>
      </c>
      <c r="H58" s="67">
        <v>250000</v>
      </c>
      <c r="I58" s="62">
        <f t="shared" si="6"/>
        <v>100</v>
      </c>
    </row>
    <row r="59" spans="1:9" s="24" customFormat="1" ht="13.5">
      <c r="A59" s="21">
        <v>722300</v>
      </c>
      <c r="B59" s="21"/>
      <c r="C59" s="21"/>
      <c r="D59" s="22" t="s">
        <v>88</v>
      </c>
      <c r="E59" s="23" t="s">
        <v>89</v>
      </c>
      <c r="F59" s="63">
        <f t="shared" ref="F59:H60" si="32">SUM(F60)</f>
        <v>400000</v>
      </c>
      <c r="G59" s="63">
        <f t="shared" si="32"/>
        <v>300000</v>
      </c>
      <c r="H59" s="63">
        <f t="shared" si="32"/>
        <v>400000</v>
      </c>
      <c r="I59" s="62">
        <f t="shared" si="6"/>
        <v>100</v>
      </c>
    </row>
    <row r="60" spans="1:9" s="24" customFormat="1" ht="13.5">
      <c r="A60" s="21"/>
      <c r="B60" s="21">
        <v>722320</v>
      </c>
      <c r="C60" s="21"/>
      <c r="D60" s="22" t="s">
        <v>90</v>
      </c>
      <c r="E60" s="23" t="s">
        <v>91</v>
      </c>
      <c r="F60" s="63">
        <f t="shared" si="32"/>
        <v>400000</v>
      </c>
      <c r="G60" s="63">
        <f t="shared" si="32"/>
        <v>300000</v>
      </c>
      <c r="H60" s="63">
        <f t="shared" si="32"/>
        <v>400000</v>
      </c>
      <c r="I60" s="62">
        <f t="shared" si="6"/>
        <v>100</v>
      </c>
    </row>
    <row r="61" spans="1:9" s="16" customFormat="1" ht="13.5">
      <c r="A61" s="25"/>
      <c r="B61" s="25"/>
      <c r="C61" s="25">
        <v>722322</v>
      </c>
      <c r="D61" s="26" t="s">
        <v>92</v>
      </c>
      <c r="E61" s="27" t="s">
        <v>93</v>
      </c>
      <c r="F61" s="65">
        <v>400000</v>
      </c>
      <c r="G61" s="65">
        <f>(F61/12)*9</f>
        <v>300000</v>
      </c>
      <c r="H61" s="65">
        <v>400000</v>
      </c>
      <c r="I61" s="62">
        <f t="shared" si="6"/>
        <v>100</v>
      </c>
    </row>
    <row r="62" spans="1:9" s="24" customFormat="1" ht="13.5">
      <c r="A62" s="21">
        <v>722400</v>
      </c>
      <c r="B62" s="21"/>
      <c r="C62" s="21"/>
      <c r="D62" s="22" t="s">
        <v>94</v>
      </c>
      <c r="E62" s="23" t="s">
        <v>95</v>
      </c>
      <c r="F62" s="63">
        <f t="shared" ref="F62" si="33">SUM(F63+F69+F71+F73)</f>
        <v>1452000</v>
      </c>
      <c r="G62" s="63">
        <f t="shared" ref="G62" si="34">SUM(G63+G69+G71+G73)</f>
        <v>1089000</v>
      </c>
      <c r="H62" s="63">
        <f t="shared" ref="H62" si="35">SUM(H63+H69+H71+H73)</f>
        <v>1452000</v>
      </c>
      <c r="I62" s="62">
        <f t="shared" si="6"/>
        <v>100</v>
      </c>
    </row>
    <row r="63" spans="1:9" s="24" customFormat="1" ht="13.5">
      <c r="A63" s="21"/>
      <c r="B63" s="21">
        <v>722430</v>
      </c>
      <c r="C63" s="21"/>
      <c r="D63" s="22" t="s">
        <v>96</v>
      </c>
      <c r="E63" s="23" t="s">
        <v>97</v>
      </c>
      <c r="F63" s="63">
        <f t="shared" ref="F63" si="36">SUM(F64:F68)</f>
        <v>1342000</v>
      </c>
      <c r="G63" s="63">
        <f t="shared" ref="G63" si="37">SUM(G64:G68)</f>
        <v>1006500</v>
      </c>
      <c r="H63" s="63">
        <f t="shared" ref="H63" si="38">SUM(H64:H68)</f>
        <v>1342000</v>
      </c>
      <c r="I63" s="62">
        <f t="shared" si="6"/>
        <v>100</v>
      </c>
    </row>
    <row r="64" spans="1:9" s="16" customFormat="1" ht="13.5">
      <c r="A64" s="25"/>
      <c r="B64" s="25"/>
      <c r="C64" s="25">
        <v>722432</v>
      </c>
      <c r="D64" s="26" t="s">
        <v>98</v>
      </c>
      <c r="E64" s="27" t="s">
        <v>313</v>
      </c>
      <c r="F64" s="88">
        <v>192000</v>
      </c>
      <c r="G64" s="65">
        <f t="shared" ref="G64:G66" si="39">(F64/12)*9</f>
        <v>144000</v>
      </c>
      <c r="H64" s="88">
        <v>192000</v>
      </c>
      <c r="I64" s="62">
        <f t="shared" si="6"/>
        <v>100</v>
      </c>
    </row>
    <row r="65" spans="1:9" s="16" customFormat="1" ht="13.5">
      <c r="A65" s="25"/>
      <c r="B65" s="25"/>
      <c r="C65" s="25">
        <v>722433</v>
      </c>
      <c r="D65" s="26" t="s">
        <v>99</v>
      </c>
      <c r="E65" s="27" t="s">
        <v>100</v>
      </c>
      <c r="F65" s="65">
        <v>200000</v>
      </c>
      <c r="G65" s="65">
        <f t="shared" si="39"/>
        <v>150000</v>
      </c>
      <c r="H65" s="65">
        <v>200000</v>
      </c>
      <c r="I65" s="62">
        <f t="shared" si="6"/>
        <v>100</v>
      </c>
    </row>
    <row r="66" spans="1:9" s="16" customFormat="1" ht="13.5">
      <c r="A66" s="25"/>
      <c r="B66" s="25"/>
      <c r="C66" s="25">
        <v>722434</v>
      </c>
      <c r="D66" s="26" t="s">
        <v>101</v>
      </c>
      <c r="E66" s="27" t="s">
        <v>102</v>
      </c>
      <c r="F66" s="65">
        <v>50000</v>
      </c>
      <c r="G66" s="65">
        <f t="shared" si="39"/>
        <v>37500</v>
      </c>
      <c r="H66" s="65">
        <v>50000</v>
      </c>
      <c r="I66" s="62">
        <f t="shared" si="6"/>
        <v>100</v>
      </c>
    </row>
    <row r="67" spans="1:9" s="16" customFormat="1" ht="13.5">
      <c r="A67" s="25"/>
      <c r="B67" s="25"/>
      <c r="C67" s="25">
        <v>722435</v>
      </c>
      <c r="D67" s="26" t="s">
        <v>103</v>
      </c>
      <c r="E67" s="27" t="s">
        <v>104</v>
      </c>
      <c r="F67" s="65">
        <v>900000</v>
      </c>
      <c r="G67" s="65">
        <f>(F67/12)*9</f>
        <v>675000</v>
      </c>
      <c r="H67" s="65">
        <v>900000</v>
      </c>
      <c r="I67" s="62">
        <f t="shared" si="6"/>
        <v>100</v>
      </c>
    </row>
    <row r="68" spans="1:9" s="16" customFormat="1" ht="12" hidden="1" customHeight="1">
      <c r="A68" s="25"/>
      <c r="B68" s="25"/>
      <c r="C68" s="25">
        <v>722437</v>
      </c>
      <c r="D68" s="26" t="s">
        <v>105</v>
      </c>
      <c r="E68" s="27" t="s">
        <v>106</v>
      </c>
      <c r="F68" s="65">
        <v>0</v>
      </c>
      <c r="G68" s="65">
        <v>0</v>
      </c>
      <c r="H68" s="65">
        <v>0</v>
      </c>
      <c r="I68" s="62" t="e">
        <f t="shared" si="6"/>
        <v>#DIV/0!</v>
      </c>
    </row>
    <row r="69" spans="1:9" s="24" customFormat="1" ht="13.5">
      <c r="A69" s="21"/>
      <c r="B69" s="21">
        <v>722440</v>
      </c>
      <c r="C69" s="21"/>
      <c r="D69" s="22" t="s">
        <v>107</v>
      </c>
      <c r="E69" s="23" t="s">
        <v>108</v>
      </c>
      <c r="F69" s="63">
        <f t="shared" ref="F69:H69" si="40">SUM(F70)</f>
        <v>20000</v>
      </c>
      <c r="G69" s="63">
        <f t="shared" si="40"/>
        <v>15000</v>
      </c>
      <c r="H69" s="63">
        <f t="shared" si="40"/>
        <v>20000</v>
      </c>
      <c r="I69" s="62">
        <f t="shared" si="6"/>
        <v>100</v>
      </c>
    </row>
    <row r="70" spans="1:9" s="16" customFormat="1" ht="13.5">
      <c r="A70" s="25"/>
      <c r="B70" s="25"/>
      <c r="C70" s="25">
        <v>722442</v>
      </c>
      <c r="D70" s="26" t="s">
        <v>109</v>
      </c>
      <c r="E70" s="27" t="s">
        <v>110</v>
      </c>
      <c r="F70" s="88">
        <v>20000</v>
      </c>
      <c r="G70" s="65">
        <f>(F70/12)*9</f>
        <v>15000</v>
      </c>
      <c r="H70" s="88">
        <v>20000</v>
      </c>
      <c r="I70" s="62">
        <f t="shared" si="6"/>
        <v>100</v>
      </c>
    </row>
    <row r="71" spans="1:9" s="24" customFormat="1" ht="13.5">
      <c r="A71" s="21"/>
      <c r="B71" s="21">
        <v>722450</v>
      </c>
      <c r="C71" s="21"/>
      <c r="D71" s="22" t="s">
        <v>111</v>
      </c>
      <c r="E71" s="23" t="s">
        <v>112</v>
      </c>
      <c r="F71" s="63">
        <f t="shared" ref="F71:H71" si="41">SUM(F72)</f>
        <v>10000</v>
      </c>
      <c r="G71" s="63">
        <f t="shared" si="41"/>
        <v>7500</v>
      </c>
      <c r="H71" s="63">
        <f t="shared" si="41"/>
        <v>10000</v>
      </c>
      <c r="I71" s="62">
        <f t="shared" si="6"/>
        <v>100</v>
      </c>
    </row>
    <row r="72" spans="1:9" s="16" customFormat="1" ht="13.5">
      <c r="A72" s="25"/>
      <c r="B72" s="25"/>
      <c r="C72" s="25">
        <v>722459</v>
      </c>
      <c r="D72" s="26" t="s">
        <v>113</v>
      </c>
      <c r="E72" s="27" t="s">
        <v>114</v>
      </c>
      <c r="F72" s="88">
        <v>10000</v>
      </c>
      <c r="G72" s="65">
        <f>(F72/12)*9</f>
        <v>7500</v>
      </c>
      <c r="H72" s="88">
        <v>10000</v>
      </c>
      <c r="I72" s="62">
        <f t="shared" si="6"/>
        <v>100</v>
      </c>
    </row>
    <row r="73" spans="1:9" s="24" customFormat="1" ht="13.5">
      <c r="A73" s="21"/>
      <c r="B73" s="21">
        <v>722460</v>
      </c>
      <c r="C73" s="21"/>
      <c r="D73" s="22" t="s">
        <v>115</v>
      </c>
      <c r="E73" s="23" t="s">
        <v>116</v>
      </c>
      <c r="F73" s="63">
        <f t="shared" ref="F73" si="42">SUM(F74+F75)</f>
        <v>80000</v>
      </c>
      <c r="G73" s="63">
        <f t="shared" ref="G73" si="43">SUM(G74+G75)</f>
        <v>60000</v>
      </c>
      <c r="H73" s="63">
        <f t="shared" ref="H73" si="44">SUM(H74+H75)</f>
        <v>80000</v>
      </c>
      <c r="I73" s="62">
        <f t="shared" si="6"/>
        <v>100</v>
      </c>
    </row>
    <row r="74" spans="1:9" s="16" customFormat="1" ht="13.5">
      <c r="A74" s="25"/>
      <c r="B74" s="25"/>
      <c r="C74" s="25">
        <v>722461</v>
      </c>
      <c r="D74" s="26" t="s">
        <v>117</v>
      </c>
      <c r="E74" s="27" t="s">
        <v>118</v>
      </c>
      <c r="F74" s="65">
        <v>30000</v>
      </c>
      <c r="G74" s="65">
        <f t="shared" ref="G74:G75" si="45">(F74/12)*9</f>
        <v>22500</v>
      </c>
      <c r="H74" s="65">
        <v>30000</v>
      </c>
      <c r="I74" s="62">
        <f t="shared" si="6"/>
        <v>100</v>
      </c>
    </row>
    <row r="75" spans="1:9" s="16" customFormat="1" ht="13.5">
      <c r="A75" s="25"/>
      <c r="B75" s="25"/>
      <c r="C75" s="25">
        <v>722463</v>
      </c>
      <c r="D75" s="26" t="s">
        <v>119</v>
      </c>
      <c r="E75" s="27" t="s">
        <v>120</v>
      </c>
      <c r="F75" s="65">
        <v>50000</v>
      </c>
      <c r="G75" s="65">
        <f t="shared" si="45"/>
        <v>37500</v>
      </c>
      <c r="H75" s="65">
        <v>50000</v>
      </c>
      <c r="I75" s="62">
        <f t="shared" si="6"/>
        <v>100</v>
      </c>
    </row>
    <row r="76" spans="1:9" s="24" customFormat="1" ht="13.5">
      <c r="A76" s="21">
        <v>722500</v>
      </c>
      <c r="B76" s="21"/>
      <c r="C76" s="21"/>
      <c r="D76" s="22" t="s">
        <v>121</v>
      </c>
      <c r="E76" s="23" t="s">
        <v>122</v>
      </c>
      <c r="F76" s="63">
        <f t="shared" ref="F76" si="46">SUM(F77+F81+F87+F85)</f>
        <v>1587500</v>
      </c>
      <c r="G76" s="63">
        <f t="shared" ref="G76" si="47">SUM(G77+G81+G87+G85)</f>
        <v>1190625</v>
      </c>
      <c r="H76" s="63">
        <f t="shared" ref="H76" si="48">SUM(H77+H81+H87+H85)</f>
        <v>1587500</v>
      </c>
      <c r="I76" s="62">
        <f t="shared" si="6"/>
        <v>100</v>
      </c>
    </row>
    <row r="77" spans="1:9" s="24" customFormat="1" ht="13.5">
      <c r="A77" s="21"/>
      <c r="B77" s="21">
        <v>722510</v>
      </c>
      <c r="C77" s="21"/>
      <c r="D77" s="22" t="s">
        <v>123</v>
      </c>
      <c r="E77" s="23" t="s">
        <v>124</v>
      </c>
      <c r="F77" s="63">
        <f t="shared" ref="F77" si="49">SUM(F78+F79+F80)</f>
        <v>175000</v>
      </c>
      <c r="G77" s="63">
        <f t="shared" ref="G77" si="50">SUM(G78+G79+G80)</f>
        <v>131250</v>
      </c>
      <c r="H77" s="63">
        <f t="shared" ref="H77" si="51">SUM(H78+H79+H80)</f>
        <v>175000</v>
      </c>
      <c r="I77" s="62">
        <f t="shared" si="6"/>
        <v>100</v>
      </c>
    </row>
    <row r="78" spans="1:9" s="16" customFormat="1" ht="13.5">
      <c r="A78" s="25"/>
      <c r="B78" s="25"/>
      <c r="C78" s="25">
        <v>722515</v>
      </c>
      <c r="D78" s="26" t="s">
        <v>125</v>
      </c>
      <c r="E78" s="27" t="s">
        <v>126</v>
      </c>
      <c r="F78" s="65">
        <v>10000</v>
      </c>
      <c r="G78" s="65">
        <f t="shared" ref="G78:G80" si="52">(F78/12)*9</f>
        <v>7500</v>
      </c>
      <c r="H78" s="65">
        <v>10000</v>
      </c>
      <c r="I78" s="62">
        <f t="shared" si="6"/>
        <v>100</v>
      </c>
    </row>
    <row r="79" spans="1:9" s="16" customFormat="1" ht="13.5">
      <c r="A79" s="25"/>
      <c r="B79" s="25"/>
      <c r="C79" s="25">
        <v>722516</v>
      </c>
      <c r="D79" s="26" t="s">
        <v>127</v>
      </c>
      <c r="E79" s="27" t="s">
        <v>128</v>
      </c>
      <c r="F79" s="65">
        <v>70000</v>
      </c>
      <c r="G79" s="65">
        <f t="shared" si="52"/>
        <v>52500</v>
      </c>
      <c r="H79" s="65">
        <v>70000</v>
      </c>
      <c r="I79" s="62">
        <f t="shared" ref="I79:I122" si="53">SUM(H79/F79)*100</f>
        <v>100</v>
      </c>
    </row>
    <row r="80" spans="1:9" s="16" customFormat="1" ht="13.5">
      <c r="A80" s="25"/>
      <c r="B80" s="25"/>
      <c r="C80" s="25">
        <v>722518</v>
      </c>
      <c r="D80" s="26" t="s">
        <v>129</v>
      </c>
      <c r="E80" s="27" t="s">
        <v>130</v>
      </c>
      <c r="F80" s="88">
        <v>95000</v>
      </c>
      <c r="G80" s="65">
        <f t="shared" si="52"/>
        <v>71250</v>
      </c>
      <c r="H80" s="88">
        <v>95000</v>
      </c>
      <c r="I80" s="62">
        <f t="shared" si="53"/>
        <v>100</v>
      </c>
    </row>
    <row r="81" spans="1:9" s="24" customFormat="1" ht="13.5">
      <c r="A81" s="21"/>
      <c r="B81" s="21">
        <v>722530</v>
      </c>
      <c r="C81" s="21"/>
      <c r="D81" s="22" t="s">
        <v>131</v>
      </c>
      <c r="E81" s="23" t="s">
        <v>132</v>
      </c>
      <c r="F81" s="63">
        <f t="shared" ref="F81" si="54">SUM(F82+F83+F84)</f>
        <v>411000</v>
      </c>
      <c r="G81" s="63">
        <f t="shared" ref="G81" si="55">SUM(G82+G83+G84)</f>
        <v>308250</v>
      </c>
      <c r="H81" s="63">
        <f t="shared" ref="H81" si="56">SUM(H82+H83+H84)</f>
        <v>411000</v>
      </c>
      <c r="I81" s="62">
        <f t="shared" si="53"/>
        <v>100</v>
      </c>
    </row>
    <row r="82" spans="1:9" s="16" customFormat="1" ht="13.5">
      <c r="A82" s="25"/>
      <c r="B82" s="25"/>
      <c r="C82" s="25">
        <v>722531</v>
      </c>
      <c r="D82" s="26" t="s">
        <v>133</v>
      </c>
      <c r="E82" s="27" t="s">
        <v>134</v>
      </c>
      <c r="F82" s="65">
        <v>130000</v>
      </c>
      <c r="G82" s="65">
        <f t="shared" ref="G82:G84" si="57">(F82/12)*9</f>
        <v>97500</v>
      </c>
      <c r="H82" s="65">
        <v>130000</v>
      </c>
      <c r="I82" s="62">
        <f t="shared" si="53"/>
        <v>100</v>
      </c>
    </row>
    <row r="83" spans="1:9" s="16" customFormat="1" ht="13.5">
      <c r="A83" s="25"/>
      <c r="B83" s="25"/>
      <c r="C83" s="25">
        <v>722532</v>
      </c>
      <c r="D83" s="26" t="s">
        <v>135</v>
      </c>
      <c r="E83" s="27" t="s">
        <v>136</v>
      </c>
      <c r="F83" s="65">
        <v>280000</v>
      </c>
      <c r="G83" s="65">
        <f t="shared" si="57"/>
        <v>210000</v>
      </c>
      <c r="H83" s="65">
        <v>280000</v>
      </c>
      <c r="I83" s="62">
        <f t="shared" si="53"/>
        <v>100</v>
      </c>
    </row>
    <row r="84" spans="1:9" s="16" customFormat="1" ht="13.5">
      <c r="A84" s="25"/>
      <c r="B84" s="25"/>
      <c r="C84" s="25">
        <v>722538</v>
      </c>
      <c r="D84" s="26" t="s">
        <v>137</v>
      </c>
      <c r="E84" s="27" t="s">
        <v>138</v>
      </c>
      <c r="F84" s="65">
        <v>1000</v>
      </c>
      <c r="G84" s="65">
        <f t="shared" si="57"/>
        <v>750</v>
      </c>
      <c r="H84" s="65">
        <v>1000</v>
      </c>
      <c r="I84" s="62">
        <f t="shared" si="53"/>
        <v>100</v>
      </c>
    </row>
    <row r="85" spans="1:9" s="24" customFormat="1" ht="13.5">
      <c r="A85" s="21"/>
      <c r="B85" s="21">
        <v>722550</v>
      </c>
      <c r="C85" s="21"/>
      <c r="D85" s="22" t="s">
        <v>139</v>
      </c>
      <c r="E85" s="23" t="s">
        <v>140</v>
      </c>
      <c r="F85" s="63">
        <f>SUM(F86)</f>
        <v>350000</v>
      </c>
      <c r="G85" s="63">
        <f>SUM(G86)</f>
        <v>262500</v>
      </c>
      <c r="H85" s="63">
        <f>SUM(H86)</f>
        <v>350000</v>
      </c>
      <c r="I85" s="62">
        <f t="shared" si="53"/>
        <v>100</v>
      </c>
    </row>
    <row r="86" spans="1:9" s="24" customFormat="1" ht="13.5">
      <c r="A86" s="21"/>
      <c r="B86" s="21"/>
      <c r="C86" s="32">
        <v>722554</v>
      </c>
      <c r="D86" s="26" t="s">
        <v>141</v>
      </c>
      <c r="E86" s="27" t="s">
        <v>140</v>
      </c>
      <c r="F86" s="88">
        <v>350000</v>
      </c>
      <c r="G86" s="65">
        <f>(F86/12)*9</f>
        <v>262500</v>
      </c>
      <c r="H86" s="88">
        <v>350000</v>
      </c>
      <c r="I86" s="62">
        <f t="shared" si="53"/>
        <v>100</v>
      </c>
    </row>
    <row r="87" spans="1:9" s="24" customFormat="1" ht="13.5">
      <c r="A87" s="21"/>
      <c r="B87" s="21">
        <v>722580</v>
      </c>
      <c r="C87" s="21"/>
      <c r="D87" s="22" t="s">
        <v>142</v>
      </c>
      <c r="E87" s="23" t="s">
        <v>143</v>
      </c>
      <c r="F87" s="63">
        <f t="shared" ref="F87" si="58">SUM(F88+F89+F90+F91)</f>
        <v>651500</v>
      </c>
      <c r="G87" s="63">
        <f t="shared" ref="G87" si="59">SUM(G88+G89+G90+G91)</f>
        <v>488625</v>
      </c>
      <c r="H87" s="63">
        <f t="shared" ref="H87" si="60">SUM(H88+H89+H90+H91)</f>
        <v>651500</v>
      </c>
      <c r="I87" s="62">
        <f t="shared" si="53"/>
        <v>100</v>
      </c>
    </row>
    <row r="88" spans="1:9" s="16" customFormat="1" ht="13.5">
      <c r="A88" s="25"/>
      <c r="B88" s="25"/>
      <c r="C88" s="25">
        <v>722581</v>
      </c>
      <c r="D88" s="26" t="s">
        <v>144</v>
      </c>
      <c r="E88" s="27" t="s">
        <v>145</v>
      </c>
      <c r="F88" s="88">
        <v>620000</v>
      </c>
      <c r="G88" s="65">
        <f t="shared" ref="G88:G91" si="61">(F88/12)*9</f>
        <v>465000</v>
      </c>
      <c r="H88" s="88">
        <v>620000</v>
      </c>
      <c r="I88" s="62">
        <f t="shared" si="53"/>
        <v>100</v>
      </c>
    </row>
    <row r="89" spans="1:9" s="16" customFormat="1" ht="13.5">
      <c r="A89" s="25"/>
      <c r="B89" s="25"/>
      <c r="C89" s="25">
        <v>722582</v>
      </c>
      <c r="D89" s="26" t="s">
        <v>146</v>
      </c>
      <c r="E89" s="27" t="s">
        <v>147</v>
      </c>
      <c r="F89" s="88">
        <v>30000</v>
      </c>
      <c r="G89" s="65">
        <f t="shared" si="61"/>
        <v>22500</v>
      </c>
      <c r="H89" s="88">
        <v>30000</v>
      </c>
      <c r="I89" s="62">
        <f t="shared" si="53"/>
        <v>100</v>
      </c>
    </row>
    <row r="90" spans="1:9" s="16" customFormat="1" ht="13.5">
      <c r="A90" s="32"/>
      <c r="B90" s="32"/>
      <c r="C90" s="32">
        <v>722583</v>
      </c>
      <c r="D90" s="33" t="s">
        <v>148</v>
      </c>
      <c r="E90" s="34" t="s">
        <v>149</v>
      </c>
      <c r="F90" s="103">
        <v>1000</v>
      </c>
      <c r="G90" s="65">
        <f t="shared" si="61"/>
        <v>750</v>
      </c>
      <c r="H90" s="103">
        <v>1000</v>
      </c>
      <c r="I90" s="62">
        <f t="shared" si="53"/>
        <v>100</v>
      </c>
    </row>
    <row r="91" spans="1:9" s="16" customFormat="1" ht="13.5">
      <c r="A91" s="32"/>
      <c r="B91" s="32"/>
      <c r="C91" s="32">
        <v>722584</v>
      </c>
      <c r="D91" s="33" t="s">
        <v>150</v>
      </c>
      <c r="E91" s="34" t="s">
        <v>353</v>
      </c>
      <c r="F91" s="103">
        <v>500</v>
      </c>
      <c r="G91" s="65">
        <f t="shared" si="61"/>
        <v>375</v>
      </c>
      <c r="H91" s="103">
        <v>500</v>
      </c>
      <c r="I91" s="62">
        <f t="shared" si="53"/>
        <v>100</v>
      </c>
    </row>
    <row r="92" spans="1:9" s="24" customFormat="1" ht="13.5">
      <c r="A92" s="21">
        <v>722600</v>
      </c>
      <c r="B92" s="21"/>
      <c r="C92" s="21"/>
      <c r="D92" s="22" t="s">
        <v>151</v>
      </c>
      <c r="E92" s="23" t="s">
        <v>152</v>
      </c>
      <c r="F92" s="63">
        <f t="shared" ref="F92:H92" si="62">SUM(F93)</f>
        <v>27500</v>
      </c>
      <c r="G92" s="63">
        <f t="shared" si="62"/>
        <v>20625</v>
      </c>
      <c r="H92" s="63">
        <f t="shared" si="62"/>
        <v>27500</v>
      </c>
      <c r="I92" s="62">
        <f t="shared" si="53"/>
        <v>100</v>
      </c>
    </row>
    <row r="93" spans="1:9" s="24" customFormat="1" ht="13.5">
      <c r="A93" s="21"/>
      <c r="B93" s="21">
        <v>722610</v>
      </c>
      <c r="C93" s="21"/>
      <c r="D93" s="22" t="s">
        <v>153</v>
      </c>
      <c r="E93" s="23" t="s">
        <v>154</v>
      </c>
      <c r="F93" s="63">
        <f t="shared" ref="F93" si="63">SUM(F94+F95)</f>
        <v>27500</v>
      </c>
      <c r="G93" s="63">
        <f t="shared" ref="G93" si="64">SUM(G94+G95)</f>
        <v>20625</v>
      </c>
      <c r="H93" s="63">
        <f t="shared" ref="H93" si="65">SUM(H94+H95)</f>
        <v>27500</v>
      </c>
      <c r="I93" s="62">
        <f t="shared" si="53"/>
        <v>100</v>
      </c>
    </row>
    <row r="94" spans="1:9" s="16" customFormat="1" ht="13.5">
      <c r="A94" s="25"/>
      <c r="B94" s="25"/>
      <c r="C94" s="32">
        <v>722612</v>
      </c>
      <c r="D94" s="26" t="s">
        <v>155</v>
      </c>
      <c r="E94" s="27" t="s">
        <v>156</v>
      </c>
      <c r="F94" s="65">
        <v>26500</v>
      </c>
      <c r="G94" s="65">
        <f t="shared" ref="G94:G95" si="66">(F94/12)*9</f>
        <v>19875</v>
      </c>
      <c r="H94" s="65">
        <v>26500</v>
      </c>
      <c r="I94" s="62">
        <f t="shared" si="53"/>
        <v>100</v>
      </c>
    </row>
    <row r="95" spans="1:9" s="24" customFormat="1" ht="13.5">
      <c r="A95" s="21"/>
      <c r="B95" s="21"/>
      <c r="C95" s="32">
        <v>722613</v>
      </c>
      <c r="D95" s="26" t="s">
        <v>157</v>
      </c>
      <c r="E95" s="27" t="s">
        <v>154</v>
      </c>
      <c r="F95" s="65">
        <v>1000</v>
      </c>
      <c r="G95" s="65">
        <f t="shared" si="66"/>
        <v>750</v>
      </c>
      <c r="H95" s="65">
        <v>1000</v>
      </c>
      <c r="I95" s="62">
        <f t="shared" si="53"/>
        <v>100</v>
      </c>
    </row>
    <row r="96" spans="1:9" s="24" customFormat="1" ht="13.5">
      <c r="A96" s="21">
        <v>722700</v>
      </c>
      <c r="B96" s="21"/>
      <c r="C96" s="21"/>
      <c r="D96" s="22" t="s">
        <v>158</v>
      </c>
      <c r="E96" s="23" t="s">
        <v>159</v>
      </c>
      <c r="F96" s="63">
        <f t="shared" ref="F96:H96" si="67">SUM(F97)</f>
        <v>1320000</v>
      </c>
      <c r="G96" s="63">
        <f t="shared" si="67"/>
        <v>990000</v>
      </c>
      <c r="H96" s="63">
        <f t="shared" si="67"/>
        <v>1320000</v>
      </c>
      <c r="I96" s="62">
        <f t="shared" si="53"/>
        <v>100</v>
      </c>
    </row>
    <row r="97" spans="1:9" s="24" customFormat="1" ht="13.5">
      <c r="A97" s="21"/>
      <c r="B97" s="21">
        <v>722790</v>
      </c>
      <c r="C97" s="21"/>
      <c r="D97" s="22" t="s">
        <v>160</v>
      </c>
      <c r="E97" s="23" t="s">
        <v>161</v>
      </c>
      <c r="F97" s="63">
        <f>SUM(F98+F99)</f>
        <v>1320000</v>
      </c>
      <c r="G97" s="63">
        <f>SUM(G98+G99)</f>
        <v>990000</v>
      </c>
      <c r="H97" s="63">
        <f>SUM(H98+H99)</f>
        <v>1320000</v>
      </c>
      <c r="I97" s="62">
        <f t="shared" si="53"/>
        <v>100</v>
      </c>
    </row>
    <row r="98" spans="1:9" s="24" customFormat="1" ht="13.5">
      <c r="A98" s="21"/>
      <c r="B98" s="21"/>
      <c r="C98" s="32">
        <v>722791</v>
      </c>
      <c r="D98" s="26" t="s">
        <v>162</v>
      </c>
      <c r="E98" s="27" t="s">
        <v>477</v>
      </c>
      <c r="F98" s="65">
        <v>220000</v>
      </c>
      <c r="G98" s="65">
        <f t="shared" ref="G98:G99" si="68">(F98/12)*9</f>
        <v>165000</v>
      </c>
      <c r="H98" s="65">
        <v>220000</v>
      </c>
      <c r="I98" s="62">
        <f t="shared" si="53"/>
        <v>100</v>
      </c>
    </row>
    <row r="99" spans="1:9" s="24" customFormat="1" ht="13.5">
      <c r="A99" s="21"/>
      <c r="B99" s="21"/>
      <c r="C99" s="32">
        <v>722791</v>
      </c>
      <c r="D99" s="26" t="s">
        <v>354</v>
      </c>
      <c r="E99" s="27" t="s">
        <v>359</v>
      </c>
      <c r="F99" s="65">
        <v>1100000</v>
      </c>
      <c r="G99" s="65">
        <f t="shared" si="68"/>
        <v>825000</v>
      </c>
      <c r="H99" s="65">
        <v>1100000</v>
      </c>
      <c r="I99" s="62">
        <f t="shared" si="53"/>
        <v>100</v>
      </c>
    </row>
    <row r="100" spans="1:9" s="24" customFormat="1" ht="13.5">
      <c r="A100" s="21">
        <v>723100</v>
      </c>
      <c r="B100" s="21"/>
      <c r="C100" s="21"/>
      <c r="D100" s="22" t="s">
        <v>163</v>
      </c>
      <c r="E100" s="23" t="s">
        <v>164</v>
      </c>
      <c r="F100" s="63">
        <f t="shared" ref="F100:H101" si="69">SUM(F101)</f>
        <v>10000</v>
      </c>
      <c r="G100" s="63">
        <f t="shared" si="69"/>
        <v>7500</v>
      </c>
      <c r="H100" s="63">
        <f t="shared" si="69"/>
        <v>10000</v>
      </c>
      <c r="I100" s="62">
        <f t="shared" si="53"/>
        <v>100</v>
      </c>
    </row>
    <row r="101" spans="1:9" s="24" customFormat="1" ht="13.5">
      <c r="A101" s="21"/>
      <c r="B101" s="21">
        <v>723130</v>
      </c>
      <c r="C101" s="21"/>
      <c r="D101" s="22" t="s">
        <v>165</v>
      </c>
      <c r="E101" s="23" t="s">
        <v>166</v>
      </c>
      <c r="F101" s="63">
        <f t="shared" si="69"/>
        <v>10000</v>
      </c>
      <c r="G101" s="63">
        <f t="shared" si="69"/>
        <v>7500</v>
      </c>
      <c r="H101" s="63">
        <f t="shared" si="69"/>
        <v>10000</v>
      </c>
      <c r="I101" s="62">
        <f t="shared" si="53"/>
        <v>100</v>
      </c>
    </row>
    <row r="102" spans="1:9" s="16" customFormat="1" ht="13.5">
      <c r="A102" s="25"/>
      <c r="B102" s="25"/>
      <c r="C102" s="25">
        <v>723132</v>
      </c>
      <c r="D102" s="26" t="s">
        <v>167</v>
      </c>
      <c r="E102" s="27" t="s">
        <v>168</v>
      </c>
      <c r="F102" s="65">
        <v>10000</v>
      </c>
      <c r="G102" s="65">
        <f>(F102/12)*9</f>
        <v>7500</v>
      </c>
      <c r="H102" s="65">
        <v>10000</v>
      </c>
      <c r="I102" s="62">
        <f t="shared" si="53"/>
        <v>100</v>
      </c>
    </row>
    <row r="103" spans="1:9" s="24" customFormat="1" ht="13.5">
      <c r="A103" s="21">
        <v>730000</v>
      </c>
      <c r="B103" s="21"/>
      <c r="C103" s="21"/>
      <c r="D103" s="22" t="s">
        <v>169</v>
      </c>
      <c r="E103" s="23" t="s">
        <v>311</v>
      </c>
      <c r="F103" s="63">
        <f t="shared" ref="F103:H104" si="70">SUM(F104)</f>
        <v>8416200</v>
      </c>
      <c r="G103" s="63">
        <f t="shared" si="70"/>
        <v>6312150</v>
      </c>
      <c r="H103" s="63">
        <f t="shared" si="70"/>
        <v>8416200</v>
      </c>
      <c r="I103" s="62">
        <f t="shared" si="53"/>
        <v>100</v>
      </c>
    </row>
    <row r="104" spans="1:9" s="24" customFormat="1" ht="13.5">
      <c r="A104" s="21">
        <v>732000</v>
      </c>
      <c r="B104" s="21"/>
      <c r="C104" s="21"/>
      <c r="D104" s="22" t="s">
        <v>170</v>
      </c>
      <c r="E104" s="21" t="s">
        <v>171</v>
      </c>
      <c r="F104" s="65">
        <f t="shared" si="70"/>
        <v>8416200</v>
      </c>
      <c r="G104" s="65">
        <f t="shared" si="70"/>
        <v>6312150</v>
      </c>
      <c r="H104" s="65">
        <f t="shared" si="70"/>
        <v>8416200</v>
      </c>
      <c r="I104" s="62">
        <f t="shared" si="53"/>
        <v>100</v>
      </c>
    </row>
    <row r="105" spans="1:9" s="16" customFormat="1" ht="13.5">
      <c r="A105" s="25"/>
      <c r="B105" s="25">
        <v>732100</v>
      </c>
      <c r="C105" s="25"/>
      <c r="D105" s="22" t="s">
        <v>172</v>
      </c>
      <c r="E105" s="27" t="s">
        <v>312</v>
      </c>
      <c r="F105" s="65">
        <f>SUM(F106+F107+F108)</f>
        <v>8416200</v>
      </c>
      <c r="G105" s="65">
        <f>SUM(G106+G107+G108)</f>
        <v>6312150</v>
      </c>
      <c r="H105" s="65">
        <f>SUM(H106+H107+H108)</f>
        <v>8416200</v>
      </c>
      <c r="I105" s="62">
        <f t="shared" si="53"/>
        <v>100</v>
      </c>
    </row>
    <row r="106" spans="1:9" s="16" customFormat="1" ht="13.5">
      <c r="A106" s="25"/>
      <c r="B106" s="25"/>
      <c r="C106" s="25">
        <v>732110</v>
      </c>
      <c r="D106" s="26" t="s">
        <v>173</v>
      </c>
      <c r="E106" s="27" t="s">
        <v>365</v>
      </c>
      <c r="F106" s="65">
        <v>3066200</v>
      </c>
      <c r="G106" s="65">
        <f t="shared" ref="G106:G108" si="71">(F106/12)*9</f>
        <v>2299650</v>
      </c>
      <c r="H106" s="65">
        <v>3066200</v>
      </c>
      <c r="I106" s="62">
        <f t="shared" si="53"/>
        <v>100</v>
      </c>
    </row>
    <row r="107" spans="1:9" s="16" customFormat="1" ht="13.5">
      <c r="A107" s="25"/>
      <c r="B107" s="25"/>
      <c r="C107" s="25">
        <v>732110</v>
      </c>
      <c r="D107" s="26" t="s">
        <v>405</v>
      </c>
      <c r="E107" s="27" t="s">
        <v>440</v>
      </c>
      <c r="F107" s="65">
        <v>350000</v>
      </c>
      <c r="G107" s="65">
        <f t="shared" si="71"/>
        <v>262500</v>
      </c>
      <c r="H107" s="65">
        <v>350000</v>
      </c>
      <c r="I107" s="62">
        <f t="shared" si="53"/>
        <v>100</v>
      </c>
    </row>
    <row r="108" spans="1:9" s="16" customFormat="1" ht="13.5">
      <c r="A108" s="25"/>
      <c r="B108" s="25"/>
      <c r="C108" s="25">
        <v>732110</v>
      </c>
      <c r="D108" s="26" t="s">
        <v>460</v>
      </c>
      <c r="E108" s="27" t="s">
        <v>174</v>
      </c>
      <c r="F108" s="65">
        <v>5000000</v>
      </c>
      <c r="G108" s="65">
        <f t="shared" si="71"/>
        <v>3750000</v>
      </c>
      <c r="H108" s="65">
        <v>5000000</v>
      </c>
      <c r="I108" s="62">
        <f t="shared" si="53"/>
        <v>100</v>
      </c>
    </row>
    <row r="109" spans="1:9" s="24" customFormat="1" ht="13.5">
      <c r="A109" s="21">
        <v>740000</v>
      </c>
      <c r="B109" s="21"/>
      <c r="C109" s="21"/>
      <c r="D109" s="22" t="s">
        <v>310</v>
      </c>
      <c r="E109" s="23" t="s">
        <v>431</v>
      </c>
      <c r="F109" s="63">
        <f t="shared" ref="F109:H110" si="72">SUM(F110)</f>
        <v>3470900</v>
      </c>
      <c r="G109" s="63">
        <f t="shared" si="72"/>
        <v>2603175</v>
      </c>
      <c r="H109" s="63">
        <f t="shared" si="72"/>
        <v>3082600</v>
      </c>
      <c r="I109" s="62">
        <f t="shared" si="53"/>
        <v>88.812699876112816</v>
      </c>
    </row>
    <row r="110" spans="1:9" s="24" customFormat="1" ht="13.5">
      <c r="A110" s="21">
        <v>742000</v>
      </c>
      <c r="B110" s="21"/>
      <c r="C110" s="21"/>
      <c r="D110" s="22" t="s">
        <v>432</v>
      </c>
      <c r="E110" s="21" t="s">
        <v>171</v>
      </c>
      <c r="F110" s="65">
        <f t="shared" si="72"/>
        <v>3470900</v>
      </c>
      <c r="G110" s="65">
        <f t="shared" si="72"/>
        <v>2603175</v>
      </c>
      <c r="H110" s="65">
        <f t="shared" si="72"/>
        <v>3082600</v>
      </c>
      <c r="I110" s="62">
        <f t="shared" si="53"/>
        <v>88.812699876112816</v>
      </c>
    </row>
    <row r="111" spans="1:9" s="16" customFormat="1" ht="13.5">
      <c r="A111" s="25"/>
      <c r="B111" s="25">
        <v>742100</v>
      </c>
      <c r="C111" s="25"/>
      <c r="D111" s="22" t="s">
        <v>433</v>
      </c>
      <c r="E111" s="27" t="s">
        <v>434</v>
      </c>
      <c r="F111" s="65">
        <f t="shared" ref="F111:H111" si="73">SUM(F112)</f>
        <v>3470900</v>
      </c>
      <c r="G111" s="65">
        <f t="shared" si="73"/>
        <v>2603175</v>
      </c>
      <c r="H111" s="65">
        <f t="shared" si="73"/>
        <v>3082600</v>
      </c>
      <c r="I111" s="62">
        <f t="shared" si="53"/>
        <v>88.812699876112816</v>
      </c>
    </row>
    <row r="112" spans="1:9" s="16" customFormat="1" ht="13.5">
      <c r="A112" s="25"/>
      <c r="B112" s="25"/>
      <c r="C112" s="25">
        <v>742110</v>
      </c>
      <c r="D112" s="26" t="s">
        <v>436</v>
      </c>
      <c r="E112" s="27" t="s">
        <v>435</v>
      </c>
      <c r="F112" s="65">
        <v>3470900</v>
      </c>
      <c r="G112" s="65">
        <f>(F112/12)*9</f>
        <v>2603175</v>
      </c>
      <c r="H112" s="65">
        <v>3082600</v>
      </c>
      <c r="I112" s="62">
        <f t="shared" si="53"/>
        <v>88.812699876112816</v>
      </c>
    </row>
    <row r="113" spans="1:9" s="24" customFormat="1" ht="12.75" customHeight="1">
      <c r="A113" s="21">
        <v>700000</v>
      </c>
      <c r="B113" s="21"/>
      <c r="C113" s="21"/>
      <c r="D113" s="22"/>
      <c r="E113" s="28" t="s">
        <v>351</v>
      </c>
      <c r="F113" s="63">
        <f>SUM(F14+F40+F103+F109)</f>
        <v>30146600</v>
      </c>
      <c r="G113" s="63">
        <f>SUM(G14+G40+G103+G109)</f>
        <v>22609950</v>
      </c>
      <c r="H113" s="63">
        <f>SUM(H14+H40+H103+H109)</f>
        <v>29775000</v>
      </c>
      <c r="I113" s="62">
        <f t="shared" si="53"/>
        <v>98.767356849528625</v>
      </c>
    </row>
    <row r="114" spans="1:9" s="24" customFormat="1" ht="13.5" hidden="1">
      <c r="A114" s="21"/>
      <c r="B114" s="21"/>
      <c r="C114" s="21"/>
      <c r="D114" s="22" t="s">
        <v>175</v>
      </c>
      <c r="E114" s="23" t="s">
        <v>176</v>
      </c>
      <c r="F114" s="63">
        <f t="shared" ref="F114" si="74">SUM(F115+F116+F117)</f>
        <v>0</v>
      </c>
      <c r="G114" s="63">
        <f t="shared" ref="G114" si="75">SUM(G115+G116+G117)</f>
        <v>0</v>
      </c>
      <c r="H114" s="63">
        <f t="shared" ref="H114" si="76">SUM(H115+H116+H117)</f>
        <v>0</v>
      </c>
      <c r="I114" s="62" t="e">
        <f t="shared" si="53"/>
        <v>#DIV/0!</v>
      </c>
    </row>
    <row r="115" spans="1:9" s="24" customFormat="1" ht="13.5" hidden="1">
      <c r="A115" s="21"/>
      <c r="B115" s="21"/>
      <c r="C115" s="21"/>
      <c r="D115" s="22">
        <v>1</v>
      </c>
      <c r="E115" s="23" t="s">
        <v>177</v>
      </c>
      <c r="F115" s="63">
        <v>0</v>
      </c>
      <c r="G115" s="63">
        <v>0</v>
      </c>
      <c r="H115" s="63">
        <v>0</v>
      </c>
      <c r="I115" s="62" t="e">
        <f t="shared" si="53"/>
        <v>#DIV/0!</v>
      </c>
    </row>
    <row r="116" spans="1:9" s="24" customFormat="1" ht="13.5" hidden="1">
      <c r="A116" s="21"/>
      <c r="B116" s="21"/>
      <c r="C116" s="21"/>
      <c r="D116" s="22">
        <v>2</v>
      </c>
      <c r="E116" s="23" t="s">
        <v>178</v>
      </c>
      <c r="F116" s="63">
        <v>0</v>
      </c>
      <c r="G116" s="63">
        <v>0</v>
      </c>
      <c r="H116" s="63">
        <v>0</v>
      </c>
      <c r="I116" s="62" t="e">
        <f t="shared" si="53"/>
        <v>#DIV/0!</v>
      </c>
    </row>
    <row r="117" spans="1:9" s="24" customFormat="1" ht="13.5" hidden="1">
      <c r="A117" s="21"/>
      <c r="B117" s="21"/>
      <c r="C117" s="21"/>
      <c r="D117" s="22">
        <v>3</v>
      </c>
      <c r="E117" s="23" t="s">
        <v>179</v>
      </c>
      <c r="F117" s="63">
        <v>0</v>
      </c>
      <c r="G117" s="63">
        <v>0</v>
      </c>
      <c r="H117" s="63">
        <v>0</v>
      </c>
      <c r="I117" s="62" t="e">
        <f t="shared" si="53"/>
        <v>#DIV/0!</v>
      </c>
    </row>
    <row r="118" spans="1:9" s="35" customFormat="1" ht="13.5" hidden="1">
      <c r="A118" s="21"/>
      <c r="B118" s="21"/>
      <c r="C118" s="21"/>
      <c r="D118" s="22"/>
      <c r="E118" s="23" t="s">
        <v>180</v>
      </c>
      <c r="F118" s="63">
        <f t="shared" ref="F118" si="77">SUM(F113+F114)</f>
        <v>30146600</v>
      </c>
      <c r="G118" s="63">
        <f t="shared" ref="G118" si="78">SUM(G113+G114)</f>
        <v>22609950</v>
      </c>
      <c r="H118" s="63">
        <f t="shared" ref="H118" si="79">SUM(H113+H114)</f>
        <v>29775000</v>
      </c>
      <c r="I118" s="62">
        <f t="shared" si="53"/>
        <v>98.767356849528625</v>
      </c>
    </row>
    <row r="119" spans="1:9" s="16" customFormat="1" ht="12.75">
      <c r="A119" s="10"/>
      <c r="B119" s="13"/>
      <c r="C119" s="13"/>
      <c r="D119" s="14"/>
      <c r="E119" s="15" t="s">
        <v>466</v>
      </c>
      <c r="F119" s="61"/>
      <c r="G119" s="61"/>
      <c r="H119" s="61"/>
      <c r="I119" s="61"/>
    </row>
    <row r="120" spans="1:9" s="35" customFormat="1" ht="13.5">
      <c r="A120" s="21">
        <v>814000</v>
      </c>
      <c r="B120" s="21"/>
      <c r="C120" s="21"/>
      <c r="D120" s="22" t="s">
        <v>467</v>
      </c>
      <c r="E120" s="23" t="s">
        <v>411</v>
      </c>
      <c r="F120" s="63">
        <v>2500000</v>
      </c>
      <c r="G120" s="65">
        <f>(F120/12)*9</f>
        <v>1875000</v>
      </c>
      <c r="H120" s="63">
        <v>2500000</v>
      </c>
      <c r="I120" s="62">
        <f t="shared" si="53"/>
        <v>100</v>
      </c>
    </row>
    <row r="121" spans="1:9" hidden="1">
      <c r="A121" s="21"/>
      <c r="B121" s="25"/>
      <c r="C121" s="25"/>
      <c r="D121" s="26"/>
      <c r="E121" s="27" t="s">
        <v>461</v>
      </c>
      <c r="F121" s="65">
        <v>0</v>
      </c>
      <c r="G121" s="65">
        <v>0</v>
      </c>
      <c r="H121" s="65">
        <v>0</v>
      </c>
      <c r="I121" s="62" t="e">
        <f t="shared" si="53"/>
        <v>#DIV/0!</v>
      </c>
    </row>
    <row r="122" spans="1:9" s="71" customFormat="1">
      <c r="A122" s="51"/>
      <c r="B122" s="51"/>
      <c r="C122" s="51"/>
      <c r="D122" s="73"/>
      <c r="E122" s="28" t="s">
        <v>378</v>
      </c>
      <c r="F122" s="70">
        <f>SUM(F113+F120)</f>
        <v>32646600</v>
      </c>
      <c r="G122" s="70">
        <f>SUM(G113+G120)</f>
        <v>24484950</v>
      </c>
      <c r="H122" s="70">
        <f>SUM(H113+H120)</f>
        <v>32275000</v>
      </c>
      <c r="I122" s="62">
        <f t="shared" si="53"/>
        <v>98.861749768735478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16"/>
  <sheetViews>
    <sheetView zoomScale="120" zoomScaleNormal="120" workbookViewId="0">
      <selection activeCell="E5" sqref="E5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42578125" style="37" customWidth="1"/>
    <col min="5" max="5" width="70.85546875" style="36" customWidth="1"/>
    <col min="6" max="6" width="16" style="38" customWidth="1"/>
    <col min="7" max="7" width="13.5703125" style="38" hidden="1" customWidth="1"/>
    <col min="8" max="8" width="16" style="38" customWidth="1"/>
    <col min="9" max="9" width="10.28515625" style="38" customWidth="1"/>
    <col min="215" max="215" width="6.85546875" customWidth="1"/>
    <col min="216" max="216" width="7.28515625" customWidth="1"/>
    <col min="217" max="217" width="9.28515625" customWidth="1"/>
    <col min="218" max="218" width="6.7109375" customWidth="1"/>
    <col min="219" max="219" width="59.7109375" customWidth="1"/>
    <col min="220" max="221" width="11.5703125" customWidth="1"/>
    <col min="222" max="222" width="12.5703125" customWidth="1"/>
    <col min="471" max="471" width="6.85546875" customWidth="1"/>
    <col min="472" max="472" width="7.28515625" customWidth="1"/>
    <col min="473" max="473" width="9.28515625" customWidth="1"/>
    <col min="474" max="474" width="6.7109375" customWidth="1"/>
    <col min="475" max="475" width="59.7109375" customWidth="1"/>
    <col min="476" max="477" width="11.5703125" customWidth="1"/>
    <col min="478" max="478" width="12.5703125" customWidth="1"/>
    <col min="727" max="727" width="6.85546875" customWidth="1"/>
    <col min="728" max="728" width="7.28515625" customWidth="1"/>
    <col min="729" max="729" width="9.28515625" customWidth="1"/>
    <col min="730" max="730" width="6.7109375" customWidth="1"/>
    <col min="731" max="731" width="59.7109375" customWidth="1"/>
    <col min="732" max="733" width="11.5703125" customWidth="1"/>
    <col min="734" max="734" width="12.5703125" customWidth="1"/>
    <col min="983" max="983" width="6.85546875" customWidth="1"/>
    <col min="984" max="984" width="7.28515625" customWidth="1"/>
    <col min="985" max="985" width="9.28515625" customWidth="1"/>
    <col min="986" max="986" width="6.7109375" customWidth="1"/>
    <col min="987" max="987" width="59.7109375" customWidth="1"/>
    <col min="988" max="989" width="11.5703125" customWidth="1"/>
    <col min="990" max="990" width="12.5703125" customWidth="1"/>
    <col min="1239" max="1239" width="6.85546875" customWidth="1"/>
    <col min="1240" max="1240" width="7.28515625" customWidth="1"/>
    <col min="1241" max="1241" width="9.28515625" customWidth="1"/>
    <col min="1242" max="1242" width="6.7109375" customWidth="1"/>
    <col min="1243" max="1243" width="59.7109375" customWidth="1"/>
    <col min="1244" max="1245" width="11.5703125" customWidth="1"/>
    <col min="1246" max="1246" width="12.5703125" customWidth="1"/>
    <col min="1495" max="1495" width="6.85546875" customWidth="1"/>
    <col min="1496" max="1496" width="7.28515625" customWidth="1"/>
    <col min="1497" max="1497" width="9.28515625" customWidth="1"/>
    <col min="1498" max="1498" width="6.7109375" customWidth="1"/>
    <col min="1499" max="1499" width="59.7109375" customWidth="1"/>
    <col min="1500" max="1501" width="11.5703125" customWidth="1"/>
    <col min="1502" max="1502" width="12.5703125" customWidth="1"/>
    <col min="1751" max="1751" width="6.85546875" customWidth="1"/>
    <col min="1752" max="1752" width="7.28515625" customWidth="1"/>
    <col min="1753" max="1753" width="9.28515625" customWidth="1"/>
    <col min="1754" max="1754" width="6.7109375" customWidth="1"/>
    <col min="1755" max="1755" width="59.7109375" customWidth="1"/>
    <col min="1756" max="1757" width="11.5703125" customWidth="1"/>
    <col min="1758" max="1758" width="12.5703125" customWidth="1"/>
    <col min="2007" max="2007" width="6.85546875" customWidth="1"/>
    <col min="2008" max="2008" width="7.28515625" customWidth="1"/>
    <col min="2009" max="2009" width="9.28515625" customWidth="1"/>
    <col min="2010" max="2010" width="6.7109375" customWidth="1"/>
    <col min="2011" max="2011" width="59.7109375" customWidth="1"/>
    <col min="2012" max="2013" width="11.5703125" customWidth="1"/>
    <col min="2014" max="2014" width="12.5703125" customWidth="1"/>
    <col min="2263" max="2263" width="6.85546875" customWidth="1"/>
    <col min="2264" max="2264" width="7.28515625" customWidth="1"/>
    <col min="2265" max="2265" width="9.28515625" customWidth="1"/>
    <col min="2266" max="2266" width="6.7109375" customWidth="1"/>
    <col min="2267" max="2267" width="59.7109375" customWidth="1"/>
    <col min="2268" max="2269" width="11.5703125" customWidth="1"/>
    <col min="2270" max="2270" width="12.5703125" customWidth="1"/>
    <col min="2519" max="2519" width="6.85546875" customWidth="1"/>
    <col min="2520" max="2520" width="7.28515625" customWidth="1"/>
    <col min="2521" max="2521" width="9.28515625" customWidth="1"/>
    <col min="2522" max="2522" width="6.7109375" customWidth="1"/>
    <col min="2523" max="2523" width="59.7109375" customWidth="1"/>
    <col min="2524" max="2525" width="11.5703125" customWidth="1"/>
    <col min="2526" max="2526" width="12.5703125" customWidth="1"/>
    <col min="2775" max="2775" width="6.85546875" customWidth="1"/>
    <col min="2776" max="2776" width="7.28515625" customWidth="1"/>
    <col min="2777" max="2777" width="9.28515625" customWidth="1"/>
    <col min="2778" max="2778" width="6.7109375" customWidth="1"/>
    <col min="2779" max="2779" width="59.7109375" customWidth="1"/>
    <col min="2780" max="2781" width="11.5703125" customWidth="1"/>
    <col min="2782" max="2782" width="12.5703125" customWidth="1"/>
    <col min="3031" max="3031" width="6.85546875" customWidth="1"/>
    <col min="3032" max="3032" width="7.28515625" customWidth="1"/>
    <col min="3033" max="3033" width="9.28515625" customWidth="1"/>
    <col min="3034" max="3034" width="6.7109375" customWidth="1"/>
    <col min="3035" max="3035" width="59.7109375" customWidth="1"/>
    <col min="3036" max="3037" width="11.5703125" customWidth="1"/>
    <col min="3038" max="3038" width="12.5703125" customWidth="1"/>
    <col min="3287" max="3287" width="6.85546875" customWidth="1"/>
    <col min="3288" max="3288" width="7.28515625" customWidth="1"/>
    <col min="3289" max="3289" width="9.28515625" customWidth="1"/>
    <col min="3290" max="3290" width="6.7109375" customWidth="1"/>
    <col min="3291" max="3291" width="59.7109375" customWidth="1"/>
    <col min="3292" max="3293" width="11.5703125" customWidth="1"/>
    <col min="3294" max="3294" width="12.5703125" customWidth="1"/>
    <col min="3543" max="3543" width="6.85546875" customWidth="1"/>
    <col min="3544" max="3544" width="7.28515625" customWidth="1"/>
    <col min="3545" max="3545" width="9.28515625" customWidth="1"/>
    <col min="3546" max="3546" width="6.7109375" customWidth="1"/>
    <col min="3547" max="3547" width="59.7109375" customWidth="1"/>
    <col min="3548" max="3549" width="11.5703125" customWidth="1"/>
    <col min="3550" max="3550" width="12.5703125" customWidth="1"/>
    <col min="3799" max="3799" width="6.85546875" customWidth="1"/>
    <col min="3800" max="3800" width="7.28515625" customWidth="1"/>
    <col min="3801" max="3801" width="9.28515625" customWidth="1"/>
    <col min="3802" max="3802" width="6.7109375" customWidth="1"/>
    <col min="3803" max="3803" width="59.7109375" customWidth="1"/>
    <col min="3804" max="3805" width="11.5703125" customWidth="1"/>
    <col min="3806" max="3806" width="12.5703125" customWidth="1"/>
    <col min="4055" max="4055" width="6.85546875" customWidth="1"/>
    <col min="4056" max="4056" width="7.28515625" customWidth="1"/>
    <col min="4057" max="4057" width="9.28515625" customWidth="1"/>
    <col min="4058" max="4058" width="6.7109375" customWidth="1"/>
    <col min="4059" max="4059" width="59.7109375" customWidth="1"/>
    <col min="4060" max="4061" width="11.5703125" customWidth="1"/>
    <col min="4062" max="4062" width="12.5703125" customWidth="1"/>
    <col min="4311" max="4311" width="6.85546875" customWidth="1"/>
    <col min="4312" max="4312" width="7.28515625" customWidth="1"/>
    <col min="4313" max="4313" width="9.28515625" customWidth="1"/>
    <col min="4314" max="4314" width="6.7109375" customWidth="1"/>
    <col min="4315" max="4315" width="59.7109375" customWidth="1"/>
    <col min="4316" max="4317" width="11.5703125" customWidth="1"/>
    <col min="4318" max="4318" width="12.5703125" customWidth="1"/>
    <col min="4567" max="4567" width="6.85546875" customWidth="1"/>
    <col min="4568" max="4568" width="7.28515625" customWidth="1"/>
    <col min="4569" max="4569" width="9.28515625" customWidth="1"/>
    <col min="4570" max="4570" width="6.7109375" customWidth="1"/>
    <col min="4571" max="4571" width="59.7109375" customWidth="1"/>
    <col min="4572" max="4573" width="11.5703125" customWidth="1"/>
    <col min="4574" max="4574" width="12.5703125" customWidth="1"/>
    <col min="4823" max="4823" width="6.85546875" customWidth="1"/>
    <col min="4824" max="4824" width="7.28515625" customWidth="1"/>
    <col min="4825" max="4825" width="9.28515625" customWidth="1"/>
    <col min="4826" max="4826" width="6.7109375" customWidth="1"/>
    <col min="4827" max="4827" width="59.7109375" customWidth="1"/>
    <col min="4828" max="4829" width="11.5703125" customWidth="1"/>
    <col min="4830" max="4830" width="12.5703125" customWidth="1"/>
    <col min="5079" max="5079" width="6.85546875" customWidth="1"/>
    <col min="5080" max="5080" width="7.28515625" customWidth="1"/>
    <col min="5081" max="5081" width="9.28515625" customWidth="1"/>
    <col min="5082" max="5082" width="6.7109375" customWidth="1"/>
    <col min="5083" max="5083" width="59.7109375" customWidth="1"/>
    <col min="5084" max="5085" width="11.5703125" customWidth="1"/>
    <col min="5086" max="5086" width="12.5703125" customWidth="1"/>
    <col min="5335" max="5335" width="6.85546875" customWidth="1"/>
    <col min="5336" max="5336" width="7.28515625" customWidth="1"/>
    <col min="5337" max="5337" width="9.28515625" customWidth="1"/>
    <col min="5338" max="5338" width="6.7109375" customWidth="1"/>
    <col min="5339" max="5339" width="59.7109375" customWidth="1"/>
    <col min="5340" max="5341" width="11.5703125" customWidth="1"/>
    <col min="5342" max="5342" width="12.5703125" customWidth="1"/>
    <col min="5591" max="5591" width="6.85546875" customWidth="1"/>
    <col min="5592" max="5592" width="7.28515625" customWidth="1"/>
    <col min="5593" max="5593" width="9.28515625" customWidth="1"/>
    <col min="5594" max="5594" width="6.7109375" customWidth="1"/>
    <col min="5595" max="5595" width="59.7109375" customWidth="1"/>
    <col min="5596" max="5597" width="11.5703125" customWidth="1"/>
    <col min="5598" max="5598" width="12.5703125" customWidth="1"/>
    <col min="5847" max="5847" width="6.85546875" customWidth="1"/>
    <col min="5848" max="5848" width="7.28515625" customWidth="1"/>
    <col min="5849" max="5849" width="9.28515625" customWidth="1"/>
    <col min="5850" max="5850" width="6.7109375" customWidth="1"/>
    <col min="5851" max="5851" width="59.7109375" customWidth="1"/>
    <col min="5852" max="5853" width="11.5703125" customWidth="1"/>
    <col min="5854" max="5854" width="12.5703125" customWidth="1"/>
    <col min="6103" max="6103" width="6.85546875" customWidth="1"/>
    <col min="6104" max="6104" width="7.28515625" customWidth="1"/>
    <col min="6105" max="6105" width="9.28515625" customWidth="1"/>
    <col min="6106" max="6106" width="6.7109375" customWidth="1"/>
    <col min="6107" max="6107" width="59.7109375" customWidth="1"/>
    <col min="6108" max="6109" width="11.5703125" customWidth="1"/>
    <col min="6110" max="6110" width="12.5703125" customWidth="1"/>
    <col min="6359" max="6359" width="6.85546875" customWidth="1"/>
    <col min="6360" max="6360" width="7.28515625" customWidth="1"/>
    <col min="6361" max="6361" width="9.28515625" customWidth="1"/>
    <col min="6362" max="6362" width="6.7109375" customWidth="1"/>
    <col min="6363" max="6363" width="59.7109375" customWidth="1"/>
    <col min="6364" max="6365" width="11.5703125" customWidth="1"/>
    <col min="6366" max="6366" width="12.5703125" customWidth="1"/>
    <col min="6615" max="6615" width="6.85546875" customWidth="1"/>
    <col min="6616" max="6616" width="7.28515625" customWidth="1"/>
    <col min="6617" max="6617" width="9.28515625" customWidth="1"/>
    <col min="6618" max="6618" width="6.7109375" customWidth="1"/>
    <col min="6619" max="6619" width="59.7109375" customWidth="1"/>
    <col min="6620" max="6621" width="11.5703125" customWidth="1"/>
    <col min="6622" max="6622" width="12.5703125" customWidth="1"/>
    <col min="6871" max="6871" width="6.85546875" customWidth="1"/>
    <col min="6872" max="6872" width="7.28515625" customWidth="1"/>
    <col min="6873" max="6873" width="9.28515625" customWidth="1"/>
    <col min="6874" max="6874" width="6.7109375" customWidth="1"/>
    <col min="6875" max="6875" width="59.7109375" customWidth="1"/>
    <col min="6876" max="6877" width="11.5703125" customWidth="1"/>
    <col min="6878" max="6878" width="12.5703125" customWidth="1"/>
    <col min="7127" max="7127" width="6.85546875" customWidth="1"/>
    <col min="7128" max="7128" width="7.28515625" customWidth="1"/>
    <col min="7129" max="7129" width="9.28515625" customWidth="1"/>
    <col min="7130" max="7130" width="6.7109375" customWidth="1"/>
    <col min="7131" max="7131" width="59.7109375" customWidth="1"/>
    <col min="7132" max="7133" width="11.5703125" customWidth="1"/>
    <col min="7134" max="7134" width="12.5703125" customWidth="1"/>
    <col min="7383" max="7383" width="6.85546875" customWidth="1"/>
    <col min="7384" max="7384" width="7.28515625" customWidth="1"/>
    <col min="7385" max="7385" width="9.28515625" customWidth="1"/>
    <col min="7386" max="7386" width="6.7109375" customWidth="1"/>
    <col min="7387" max="7387" width="59.7109375" customWidth="1"/>
    <col min="7388" max="7389" width="11.5703125" customWidth="1"/>
    <col min="7390" max="7390" width="12.5703125" customWidth="1"/>
    <col min="7639" max="7639" width="6.85546875" customWidth="1"/>
    <col min="7640" max="7640" width="7.28515625" customWidth="1"/>
    <col min="7641" max="7641" width="9.28515625" customWidth="1"/>
    <col min="7642" max="7642" width="6.7109375" customWidth="1"/>
    <col min="7643" max="7643" width="59.7109375" customWidth="1"/>
    <col min="7644" max="7645" width="11.5703125" customWidth="1"/>
    <col min="7646" max="7646" width="12.5703125" customWidth="1"/>
    <col min="7895" max="7895" width="6.85546875" customWidth="1"/>
    <col min="7896" max="7896" width="7.28515625" customWidth="1"/>
    <col min="7897" max="7897" width="9.28515625" customWidth="1"/>
    <col min="7898" max="7898" width="6.7109375" customWidth="1"/>
    <col min="7899" max="7899" width="59.7109375" customWidth="1"/>
    <col min="7900" max="7901" width="11.5703125" customWidth="1"/>
    <col min="7902" max="7902" width="12.5703125" customWidth="1"/>
    <col min="8151" max="8151" width="6.85546875" customWidth="1"/>
    <col min="8152" max="8152" width="7.28515625" customWidth="1"/>
    <col min="8153" max="8153" width="9.28515625" customWidth="1"/>
    <col min="8154" max="8154" width="6.7109375" customWidth="1"/>
    <col min="8155" max="8155" width="59.7109375" customWidth="1"/>
    <col min="8156" max="8157" width="11.5703125" customWidth="1"/>
    <col min="8158" max="8158" width="12.5703125" customWidth="1"/>
    <col min="8407" max="8407" width="6.85546875" customWidth="1"/>
    <col min="8408" max="8408" width="7.28515625" customWidth="1"/>
    <col min="8409" max="8409" width="9.28515625" customWidth="1"/>
    <col min="8410" max="8410" width="6.7109375" customWidth="1"/>
    <col min="8411" max="8411" width="59.7109375" customWidth="1"/>
    <col min="8412" max="8413" width="11.5703125" customWidth="1"/>
    <col min="8414" max="8414" width="12.5703125" customWidth="1"/>
    <col min="8663" max="8663" width="6.85546875" customWidth="1"/>
    <col min="8664" max="8664" width="7.28515625" customWidth="1"/>
    <col min="8665" max="8665" width="9.28515625" customWidth="1"/>
    <col min="8666" max="8666" width="6.7109375" customWidth="1"/>
    <col min="8667" max="8667" width="59.7109375" customWidth="1"/>
    <col min="8668" max="8669" width="11.5703125" customWidth="1"/>
    <col min="8670" max="8670" width="12.5703125" customWidth="1"/>
    <col min="8919" max="8919" width="6.85546875" customWidth="1"/>
    <col min="8920" max="8920" width="7.28515625" customWidth="1"/>
    <col min="8921" max="8921" width="9.28515625" customWidth="1"/>
    <col min="8922" max="8922" width="6.7109375" customWidth="1"/>
    <col min="8923" max="8923" width="59.7109375" customWidth="1"/>
    <col min="8924" max="8925" width="11.5703125" customWidth="1"/>
    <col min="8926" max="8926" width="12.5703125" customWidth="1"/>
    <col min="9175" max="9175" width="6.85546875" customWidth="1"/>
    <col min="9176" max="9176" width="7.28515625" customWidth="1"/>
    <col min="9177" max="9177" width="9.28515625" customWidth="1"/>
    <col min="9178" max="9178" width="6.7109375" customWidth="1"/>
    <col min="9179" max="9179" width="59.7109375" customWidth="1"/>
    <col min="9180" max="9181" width="11.5703125" customWidth="1"/>
    <col min="9182" max="9182" width="12.5703125" customWidth="1"/>
    <col min="9431" max="9431" width="6.85546875" customWidth="1"/>
    <col min="9432" max="9432" width="7.28515625" customWidth="1"/>
    <col min="9433" max="9433" width="9.28515625" customWidth="1"/>
    <col min="9434" max="9434" width="6.7109375" customWidth="1"/>
    <col min="9435" max="9435" width="59.7109375" customWidth="1"/>
    <col min="9436" max="9437" width="11.5703125" customWidth="1"/>
    <col min="9438" max="9438" width="12.5703125" customWidth="1"/>
    <col min="9687" max="9687" width="6.85546875" customWidth="1"/>
    <col min="9688" max="9688" width="7.28515625" customWidth="1"/>
    <col min="9689" max="9689" width="9.28515625" customWidth="1"/>
    <col min="9690" max="9690" width="6.7109375" customWidth="1"/>
    <col min="9691" max="9691" width="59.7109375" customWidth="1"/>
    <col min="9692" max="9693" width="11.5703125" customWidth="1"/>
    <col min="9694" max="9694" width="12.5703125" customWidth="1"/>
    <col min="9943" max="9943" width="6.85546875" customWidth="1"/>
    <col min="9944" max="9944" width="7.28515625" customWidth="1"/>
    <col min="9945" max="9945" width="9.28515625" customWidth="1"/>
    <col min="9946" max="9946" width="6.7109375" customWidth="1"/>
    <col min="9947" max="9947" width="59.7109375" customWidth="1"/>
    <col min="9948" max="9949" width="11.5703125" customWidth="1"/>
    <col min="9950" max="9950" width="12.5703125" customWidth="1"/>
    <col min="10199" max="10199" width="6.85546875" customWidth="1"/>
    <col min="10200" max="10200" width="7.28515625" customWidth="1"/>
    <col min="10201" max="10201" width="9.28515625" customWidth="1"/>
    <col min="10202" max="10202" width="6.7109375" customWidth="1"/>
    <col min="10203" max="10203" width="59.7109375" customWidth="1"/>
    <col min="10204" max="10205" width="11.5703125" customWidth="1"/>
    <col min="10206" max="10206" width="12.5703125" customWidth="1"/>
    <col min="10455" max="10455" width="6.85546875" customWidth="1"/>
    <col min="10456" max="10456" width="7.28515625" customWidth="1"/>
    <col min="10457" max="10457" width="9.28515625" customWidth="1"/>
    <col min="10458" max="10458" width="6.7109375" customWidth="1"/>
    <col min="10459" max="10459" width="59.7109375" customWidth="1"/>
    <col min="10460" max="10461" width="11.5703125" customWidth="1"/>
    <col min="10462" max="10462" width="12.5703125" customWidth="1"/>
    <col min="10711" max="10711" width="6.85546875" customWidth="1"/>
    <col min="10712" max="10712" width="7.28515625" customWidth="1"/>
    <col min="10713" max="10713" width="9.28515625" customWidth="1"/>
    <col min="10714" max="10714" width="6.7109375" customWidth="1"/>
    <col min="10715" max="10715" width="59.7109375" customWidth="1"/>
    <col min="10716" max="10717" width="11.5703125" customWidth="1"/>
    <col min="10718" max="10718" width="12.5703125" customWidth="1"/>
    <col min="10967" max="10967" width="6.85546875" customWidth="1"/>
    <col min="10968" max="10968" width="7.28515625" customWidth="1"/>
    <col min="10969" max="10969" width="9.28515625" customWidth="1"/>
    <col min="10970" max="10970" width="6.7109375" customWidth="1"/>
    <col min="10971" max="10971" width="59.7109375" customWidth="1"/>
    <col min="10972" max="10973" width="11.5703125" customWidth="1"/>
    <col min="10974" max="10974" width="12.5703125" customWidth="1"/>
    <col min="11223" max="11223" width="6.85546875" customWidth="1"/>
    <col min="11224" max="11224" width="7.28515625" customWidth="1"/>
    <col min="11225" max="11225" width="9.28515625" customWidth="1"/>
    <col min="11226" max="11226" width="6.7109375" customWidth="1"/>
    <col min="11227" max="11227" width="59.7109375" customWidth="1"/>
    <col min="11228" max="11229" width="11.5703125" customWidth="1"/>
    <col min="11230" max="11230" width="12.5703125" customWidth="1"/>
    <col min="11479" max="11479" width="6.85546875" customWidth="1"/>
    <col min="11480" max="11480" width="7.28515625" customWidth="1"/>
    <col min="11481" max="11481" width="9.28515625" customWidth="1"/>
    <col min="11482" max="11482" width="6.7109375" customWidth="1"/>
    <col min="11483" max="11483" width="59.7109375" customWidth="1"/>
    <col min="11484" max="11485" width="11.5703125" customWidth="1"/>
    <col min="11486" max="11486" width="12.5703125" customWidth="1"/>
    <col min="11735" max="11735" width="6.85546875" customWidth="1"/>
    <col min="11736" max="11736" width="7.28515625" customWidth="1"/>
    <col min="11737" max="11737" width="9.28515625" customWidth="1"/>
    <col min="11738" max="11738" width="6.7109375" customWidth="1"/>
    <col min="11739" max="11739" width="59.7109375" customWidth="1"/>
    <col min="11740" max="11741" width="11.5703125" customWidth="1"/>
    <col min="11742" max="11742" width="12.5703125" customWidth="1"/>
    <col min="11991" max="11991" width="6.85546875" customWidth="1"/>
    <col min="11992" max="11992" width="7.28515625" customWidth="1"/>
    <col min="11993" max="11993" width="9.28515625" customWidth="1"/>
    <col min="11994" max="11994" width="6.7109375" customWidth="1"/>
    <col min="11995" max="11995" width="59.7109375" customWidth="1"/>
    <col min="11996" max="11997" width="11.5703125" customWidth="1"/>
    <col min="11998" max="11998" width="12.5703125" customWidth="1"/>
    <col min="12247" max="12247" width="6.85546875" customWidth="1"/>
    <col min="12248" max="12248" width="7.28515625" customWidth="1"/>
    <col min="12249" max="12249" width="9.28515625" customWidth="1"/>
    <col min="12250" max="12250" width="6.7109375" customWidth="1"/>
    <col min="12251" max="12251" width="59.7109375" customWidth="1"/>
    <col min="12252" max="12253" width="11.5703125" customWidth="1"/>
    <col min="12254" max="12254" width="12.5703125" customWidth="1"/>
    <col min="12503" max="12503" width="6.85546875" customWidth="1"/>
    <col min="12504" max="12504" width="7.28515625" customWidth="1"/>
    <col min="12505" max="12505" width="9.28515625" customWidth="1"/>
    <col min="12506" max="12506" width="6.7109375" customWidth="1"/>
    <col min="12507" max="12507" width="59.7109375" customWidth="1"/>
    <col min="12508" max="12509" width="11.5703125" customWidth="1"/>
    <col min="12510" max="12510" width="12.5703125" customWidth="1"/>
    <col min="12759" max="12759" width="6.85546875" customWidth="1"/>
    <col min="12760" max="12760" width="7.28515625" customWidth="1"/>
    <col min="12761" max="12761" width="9.28515625" customWidth="1"/>
    <col min="12762" max="12762" width="6.7109375" customWidth="1"/>
    <col min="12763" max="12763" width="59.7109375" customWidth="1"/>
    <col min="12764" max="12765" width="11.5703125" customWidth="1"/>
    <col min="12766" max="12766" width="12.5703125" customWidth="1"/>
    <col min="13015" max="13015" width="6.85546875" customWidth="1"/>
    <col min="13016" max="13016" width="7.28515625" customWidth="1"/>
    <col min="13017" max="13017" width="9.28515625" customWidth="1"/>
    <col min="13018" max="13018" width="6.7109375" customWidth="1"/>
    <col min="13019" max="13019" width="59.7109375" customWidth="1"/>
    <col min="13020" max="13021" width="11.5703125" customWidth="1"/>
    <col min="13022" max="13022" width="12.5703125" customWidth="1"/>
    <col min="13271" max="13271" width="6.85546875" customWidth="1"/>
    <col min="13272" max="13272" width="7.28515625" customWidth="1"/>
    <col min="13273" max="13273" width="9.28515625" customWidth="1"/>
    <col min="13274" max="13274" width="6.7109375" customWidth="1"/>
    <col min="13275" max="13275" width="59.7109375" customWidth="1"/>
    <col min="13276" max="13277" width="11.5703125" customWidth="1"/>
    <col min="13278" max="13278" width="12.5703125" customWidth="1"/>
    <col min="13527" max="13527" width="6.85546875" customWidth="1"/>
    <col min="13528" max="13528" width="7.28515625" customWidth="1"/>
    <col min="13529" max="13529" width="9.28515625" customWidth="1"/>
    <col min="13530" max="13530" width="6.7109375" customWidth="1"/>
    <col min="13531" max="13531" width="59.7109375" customWidth="1"/>
    <col min="13532" max="13533" width="11.5703125" customWidth="1"/>
    <col min="13534" max="13534" width="12.5703125" customWidth="1"/>
    <col min="13783" max="13783" width="6.85546875" customWidth="1"/>
    <col min="13784" max="13784" width="7.28515625" customWidth="1"/>
    <col min="13785" max="13785" width="9.28515625" customWidth="1"/>
    <col min="13786" max="13786" width="6.7109375" customWidth="1"/>
    <col min="13787" max="13787" width="59.7109375" customWidth="1"/>
    <col min="13788" max="13789" width="11.5703125" customWidth="1"/>
    <col min="13790" max="13790" width="12.5703125" customWidth="1"/>
    <col min="14039" max="14039" width="6.85546875" customWidth="1"/>
    <col min="14040" max="14040" width="7.28515625" customWidth="1"/>
    <col min="14041" max="14041" width="9.28515625" customWidth="1"/>
    <col min="14042" max="14042" width="6.7109375" customWidth="1"/>
    <col min="14043" max="14043" width="59.7109375" customWidth="1"/>
    <col min="14044" max="14045" width="11.5703125" customWidth="1"/>
    <col min="14046" max="14046" width="12.5703125" customWidth="1"/>
    <col min="14295" max="14295" width="6.85546875" customWidth="1"/>
    <col min="14296" max="14296" width="7.28515625" customWidth="1"/>
    <col min="14297" max="14297" width="9.28515625" customWidth="1"/>
    <col min="14298" max="14298" width="6.7109375" customWidth="1"/>
    <col min="14299" max="14299" width="59.7109375" customWidth="1"/>
    <col min="14300" max="14301" width="11.5703125" customWidth="1"/>
    <col min="14302" max="14302" width="12.5703125" customWidth="1"/>
    <col min="14551" max="14551" width="6.85546875" customWidth="1"/>
    <col min="14552" max="14552" width="7.28515625" customWidth="1"/>
    <col min="14553" max="14553" width="9.28515625" customWidth="1"/>
    <col min="14554" max="14554" width="6.7109375" customWidth="1"/>
    <col min="14555" max="14555" width="59.7109375" customWidth="1"/>
    <col min="14556" max="14557" width="11.5703125" customWidth="1"/>
    <col min="14558" max="14558" width="12.5703125" customWidth="1"/>
    <col min="14807" max="14807" width="6.85546875" customWidth="1"/>
    <col min="14808" max="14808" width="7.28515625" customWidth="1"/>
    <col min="14809" max="14809" width="9.28515625" customWidth="1"/>
    <col min="14810" max="14810" width="6.7109375" customWidth="1"/>
    <col min="14811" max="14811" width="59.7109375" customWidth="1"/>
    <col min="14812" max="14813" width="11.5703125" customWidth="1"/>
    <col min="14814" max="14814" width="12.5703125" customWidth="1"/>
    <col min="15063" max="15063" width="6.85546875" customWidth="1"/>
    <col min="15064" max="15064" width="7.28515625" customWidth="1"/>
    <col min="15065" max="15065" width="9.28515625" customWidth="1"/>
    <col min="15066" max="15066" width="6.7109375" customWidth="1"/>
    <col min="15067" max="15067" width="59.7109375" customWidth="1"/>
    <col min="15068" max="15069" width="11.5703125" customWidth="1"/>
    <col min="15070" max="15070" width="12.5703125" customWidth="1"/>
    <col min="15319" max="15319" width="6.85546875" customWidth="1"/>
    <col min="15320" max="15320" width="7.28515625" customWidth="1"/>
    <col min="15321" max="15321" width="9.28515625" customWidth="1"/>
    <col min="15322" max="15322" width="6.7109375" customWidth="1"/>
    <col min="15323" max="15323" width="59.7109375" customWidth="1"/>
    <col min="15324" max="15325" width="11.5703125" customWidth="1"/>
    <col min="15326" max="15326" width="12.5703125" customWidth="1"/>
    <col min="15575" max="15575" width="6.85546875" customWidth="1"/>
    <col min="15576" max="15576" width="7.28515625" customWidth="1"/>
    <col min="15577" max="15577" width="9.28515625" customWidth="1"/>
    <col min="15578" max="15578" width="6.7109375" customWidth="1"/>
    <col min="15579" max="15579" width="59.7109375" customWidth="1"/>
    <col min="15580" max="15581" width="11.5703125" customWidth="1"/>
    <col min="15582" max="15582" width="12.5703125" customWidth="1"/>
    <col min="15831" max="15831" width="6.85546875" customWidth="1"/>
    <col min="15832" max="15832" width="7.28515625" customWidth="1"/>
    <col min="15833" max="15833" width="9.28515625" customWidth="1"/>
    <col min="15834" max="15834" width="6.7109375" customWidth="1"/>
    <col min="15835" max="15835" width="59.7109375" customWidth="1"/>
    <col min="15836" max="15837" width="11.5703125" customWidth="1"/>
    <col min="15838" max="15838" width="12.5703125" customWidth="1"/>
    <col min="16087" max="16087" width="6.85546875" customWidth="1"/>
    <col min="16088" max="16088" width="7.28515625" customWidth="1"/>
    <col min="16089" max="16089" width="9.28515625" customWidth="1"/>
    <col min="16090" max="16090" width="6.7109375" customWidth="1"/>
    <col min="16091" max="16091" width="59.7109375" customWidth="1"/>
    <col min="16092" max="16093" width="11.5703125" customWidth="1"/>
    <col min="16094" max="16094" width="12.5703125" customWidth="1"/>
  </cols>
  <sheetData>
    <row r="1" spans="1:9" s="84" customFormat="1">
      <c r="A1" s="89"/>
      <c r="B1" s="89"/>
      <c r="C1" s="89"/>
      <c r="D1" s="90"/>
      <c r="E1" s="91" t="s">
        <v>527</v>
      </c>
    </row>
    <row r="2" spans="1:9" s="84" customFormat="1">
      <c r="A2" s="89"/>
      <c r="B2" s="89"/>
      <c r="C2" s="89"/>
      <c r="D2" s="90"/>
      <c r="E2" s="91" t="s">
        <v>528</v>
      </c>
    </row>
    <row r="3" spans="1:9" s="84" customFormat="1">
      <c r="A3" s="89"/>
      <c r="B3" s="89"/>
      <c r="C3" s="89"/>
      <c r="D3" s="90"/>
      <c r="E3" s="91"/>
    </row>
    <row r="4" spans="1:9" s="72" customFormat="1" ht="15.75">
      <c r="A4" s="72" t="s">
        <v>578</v>
      </c>
      <c r="B4" s="79"/>
    </row>
    <row r="5" spans="1:9">
      <c r="A5" s="92"/>
      <c r="B5" s="92"/>
      <c r="C5" s="92"/>
      <c r="D5" s="93"/>
      <c r="E5" s="94"/>
      <c r="F5"/>
      <c r="G5"/>
      <c r="H5"/>
      <c r="I5"/>
    </row>
    <row r="6" spans="1:9" s="72" customFormat="1" ht="15.75">
      <c r="A6" s="95" t="s">
        <v>583</v>
      </c>
      <c r="B6" s="95"/>
      <c r="C6" s="95"/>
      <c r="D6" s="96"/>
      <c r="E6" s="95"/>
    </row>
    <row r="7" spans="1:9" s="84" customFormat="1">
      <c r="D7" s="86"/>
      <c r="F7" s="87"/>
      <c r="H7" s="87"/>
      <c r="I7" s="87"/>
    </row>
    <row r="8" spans="1:9" s="72" customFormat="1" ht="15.75" hidden="1">
      <c r="D8" s="77"/>
      <c r="F8" s="78"/>
      <c r="G8" s="78"/>
      <c r="H8" s="78"/>
      <c r="I8" s="78"/>
    </row>
    <row r="9" spans="1:9" s="16" customFormat="1" ht="62.25" customHeight="1">
      <c r="A9" s="49" t="s">
        <v>320</v>
      </c>
      <c r="B9" s="55" t="s">
        <v>181</v>
      </c>
      <c r="C9" s="56" t="s">
        <v>322</v>
      </c>
      <c r="D9" s="54" t="s">
        <v>321</v>
      </c>
      <c r="E9" s="50" t="s">
        <v>319</v>
      </c>
      <c r="F9" s="80" t="s">
        <v>577</v>
      </c>
      <c r="G9" s="80" t="s">
        <v>479</v>
      </c>
      <c r="H9" s="80" t="s">
        <v>566</v>
      </c>
      <c r="I9" s="80" t="s">
        <v>567</v>
      </c>
    </row>
    <row r="10" spans="1:9" s="16" customFormat="1" ht="12.75">
      <c r="A10" s="39">
        <v>1</v>
      </c>
      <c r="B10" s="39">
        <v>2</v>
      </c>
      <c r="C10" s="39">
        <v>3</v>
      </c>
      <c r="D10" s="39">
        <v>4</v>
      </c>
      <c r="E10" s="39">
        <v>5</v>
      </c>
      <c r="F10" s="11">
        <v>6</v>
      </c>
      <c r="G10" s="11">
        <v>7</v>
      </c>
      <c r="H10" s="11">
        <v>7</v>
      </c>
      <c r="I10" s="11">
        <v>8</v>
      </c>
    </row>
    <row r="11" spans="1:9" s="16" customFormat="1" ht="24">
      <c r="A11" s="10" t="s">
        <v>382</v>
      </c>
      <c r="B11" s="13"/>
      <c r="C11" s="13"/>
      <c r="D11" s="14"/>
      <c r="E11" s="52" t="s">
        <v>418</v>
      </c>
      <c r="F11" s="61"/>
      <c r="G11" s="61"/>
      <c r="H11" s="61"/>
      <c r="I11" s="61"/>
    </row>
    <row r="12" spans="1:9" s="20" customFormat="1" ht="13.5">
      <c r="A12" s="17"/>
      <c r="B12" s="17"/>
      <c r="C12" s="17">
        <v>610000</v>
      </c>
      <c r="D12" s="18">
        <v>1</v>
      </c>
      <c r="E12" s="17" t="s">
        <v>182</v>
      </c>
      <c r="F12" s="62">
        <f t="shared" ref="F12:H12" si="0">SUM(F13)</f>
        <v>111500</v>
      </c>
      <c r="G12" s="62">
        <f t="shared" si="0"/>
        <v>83625</v>
      </c>
      <c r="H12" s="62">
        <f t="shared" si="0"/>
        <v>111500</v>
      </c>
      <c r="I12" s="62">
        <f>SUM(H12/F12)*100</f>
        <v>100</v>
      </c>
    </row>
    <row r="13" spans="1:9" s="24" customFormat="1" ht="13.5">
      <c r="A13" s="21"/>
      <c r="B13" s="43"/>
      <c r="C13" s="21">
        <v>613000</v>
      </c>
      <c r="D13" s="22" t="s">
        <v>10</v>
      </c>
      <c r="E13" s="21" t="s">
        <v>183</v>
      </c>
      <c r="F13" s="63">
        <f t="shared" ref="F13" si="1">SUM(F14:F17)</f>
        <v>111500</v>
      </c>
      <c r="G13" s="63">
        <f>SUM(G14:G17)</f>
        <v>83625</v>
      </c>
      <c r="H13" s="63">
        <f t="shared" ref="H13" si="2">SUM(H14:H17)</f>
        <v>111500</v>
      </c>
      <c r="I13" s="62">
        <f t="shared" ref="I13:I21" si="3">SUM(H13/F13)*100</f>
        <v>100</v>
      </c>
    </row>
    <row r="14" spans="1:9" s="16" customFormat="1" ht="13.5">
      <c r="A14" s="25"/>
      <c r="B14" s="41" t="s">
        <v>190</v>
      </c>
      <c r="C14" s="25">
        <v>613100</v>
      </c>
      <c r="D14" s="26" t="s">
        <v>12</v>
      </c>
      <c r="E14" s="25" t="s">
        <v>185</v>
      </c>
      <c r="F14" s="65">
        <v>1000</v>
      </c>
      <c r="G14" s="65">
        <f t="shared" ref="G14:G17" si="4">(F14/12)*9</f>
        <v>750</v>
      </c>
      <c r="H14" s="65">
        <v>1000</v>
      </c>
      <c r="I14" s="62">
        <f t="shared" si="3"/>
        <v>100</v>
      </c>
    </row>
    <row r="15" spans="1:9" s="16" customFormat="1" ht="13.5">
      <c r="A15" s="25"/>
      <c r="B15" s="44" t="s">
        <v>190</v>
      </c>
      <c r="C15" s="25">
        <v>613900</v>
      </c>
      <c r="D15" s="26" t="s">
        <v>20</v>
      </c>
      <c r="E15" s="25" t="s">
        <v>186</v>
      </c>
      <c r="F15" s="65">
        <v>15000</v>
      </c>
      <c r="G15" s="65">
        <f t="shared" si="4"/>
        <v>11250</v>
      </c>
      <c r="H15" s="65">
        <v>15000</v>
      </c>
      <c r="I15" s="62">
        <f t="shared" si="3"/>
        <v>100</v>
      </c>
    </row>
    <row r="16" spans="1:9" s="16" customFormat="1" ht="13.5">
      <c r="A16" s="25"/>
      <c r="B16" s="44" t="s">
        <v>190</v>
      </c>
      <c r="C16" s="25">
        <v>613900</v>
      </c>
      <c r="D16" s="26" t="s">
        <v>23</v>
      </c>
      <c r="E16" s="25" t="s">
        <v>441</v>
      </c>
      <c r="F16" s="65">
        <v>500</v>
      </c>
      <c r="G16" s="65">
        <f t="shared" si="4"/>
        <v>375</v>
      </c>
      <c r="H16" s="65">
        <v>500</v>
      </c>
      <c r="I16" s="62">
        <f t="shared" si="3"/>
        <v>100</v>
      </c>
    </row>
    <row r="17" spans="1:9" s="16" customFormat="1" ht="13.5">
      <c r="A17" s="25"/>
      <c r="B17" s="44" t="s">
        <v>190</v>
      </c>
      <c r="C17" s="25">
        <v>613900</v>
      </c>
      <c r="D17" s="26" t="s">
        <v>191</v>
      </c>
      <c r="E17" s="25" t="s">
        <v>318</v>
      </c>
      <c r="F17" s="88">
        <v>95000</v>
      </c>
      <c r="G17" s="65">
        <f t="shared" si="4"/>
        <v>71250</v>
      </c>
      <c r="H17" s="88">
        <v>95000</v>
      </c>
      <c r="I17" s="62">
        <f t="shared" si="3"/>
        <v>100</v>
      </c>
    </row>
    <row r="18" spans="1:9" s="24" customFormat="1" ht="13.5">
      <c r="A18" s="21"/>
      <c r="B18" s="43"/>
      <c r="C18" s="21">
        <v>821000</v>
      </c>
      <c r="D18" s="22">
        <v>2</v>
      </c>
      <c r="E18" s="51" t="s">
        <v>213</v>
      </c>
      <c r="F18" s="63">
        <f>SUM(F19:F20)</f>
        <v>70000</v>
      </c>
      <c r="G18" s="63">
        <f>SUM(G19:G20)</f>
        <v>52500</v>
      </c>
      <c r="H18" s="63">
        <f>SUM(H19:H20)</f>
        <v>70000</v>
      </c>
      <c r="I18" s="62">
        <f t="shared" si="3"/>
        <v>100</v>
      </c>
    </row>
    <row r="19" spans="1:9" s="16" customFormat="1" ht="13.5" hidden="1">
      <c r="A19" s="25"/>
      <c r="B19" s="44"/>
      <c r="C19" s="25"/>
      <c r="D19" s="26"/>
      <c r="E19" s="25"/>
      <c r="F19" s="65"/>
      <c r="G19" s="65"/>
      <c r="H19" s="65"/>
      <c r="I19" s="62" t="e">
        <f t="shared" si="3"/>
        <v>#DIV/0!</v>
      </c>
    </row>
    <row r="20" spans="1:9" s="16" customFormat="1" ht="13.5">
      <c r="A20" s="25"/>
      <c r="B20" s="44" t="s">
        <v>188</v>
      </c>
      <c r="C20" s="25">
        <v>821500</v>
      </c>
      <c r="D20" s="26" t="s">
        <v>54</v>
      </c>
      <c r="E20" s="25" t="s">
        <v>332</v>
      </c>
      <c r="F20" s="65">
        <v>70000</v>
      </c>
      <c r="G20" s="65">
        <f t="shared" ref="G20" si="5">(F20/12)*9</f>
        <v>52500</v>
      </c>
      <c r="H20" s="65">
        <v>70000</v>
      </c>
      <c r="I20" s="62">
        <f t="shared" si="3"/>
        <v>100</v>
      </c>
    </row>
    <row r="21" spans="1:9" s="16" customFormat="1" ht="13.5">
      <c r="A21" s="25"/>
      <c r="B21" s="25"/>
      <c r="C21" s="25"/>
      <c r="D21" s="26"/>
      <c r="E21" s="51" t="s">
        <v>393</v>
      </c>
      <c r="F21" s="63">
        <f t="shared" ref="F21" si="6">SUM(F12+F18)</f>
        <v>181500</v>
      </c>
      <c r="G21" s="63">
        <f>SUM(G12+G18)</f>
        <v>136125</v>
      </c>
      <c r="H21" s="63">
        <f t="shared" ref="H21" si="7">SUM(H12+H18)</f>
        <v>181500</v>
      </c>
      <c r="I21" s="62">
        <f t="shared" si="3"/>
        <v>100</v>
      </c>
    </row>
    <row r="22" spans="1:9" s="16" customFormat="1" ht="12.75">
      <c r="A22" s="10" t="s">
        <v>383</v>
      </c>
      <c r="B22" s="13"/>
      <c r="C22" s="13"/>
      <c r="D22" s="14"/>
      <c r="E22" s="52" t="s">
        <v>419</v>
      </c>
      <c r="F22" s="61"/>
      <c r="G22" s="61"/>
      <c r="H22" s="61"/>
      <c r="I22" s="61"/>
    </row>
    <row r="23" spans="1:9" s="20" customFormat="1" ht="13.5">
      <c r="A23" s="17"/>
      <c r="B23" s="42"/>
      <c r="C23" s="17">
        <v>610000</v>
      </c>
      <c r="D23" s="18">
        <v>1</v>
      </c>
      <c r="E23" s="17" t="s">
        <v>182</v>
      </c>
      <c r="F23" s="62">
        <f>SUM(F24+F32)</f>
        <v>1110000</v>
      </c>
      <c r="G23" s="62">
        <f>SUM(G24+G32)</f>
        <v>832500</v>
      </c>
      <c r="H23" s="62">
        <f>SUM(H24+H32)</f>
        <v>1126000</v>
      </c>
      <c r="I23" s="62">
        <f t="shared" ref="I23:I44" si="8">SUM(H23/F23)*100</f>
        <v>101.44144144144146</v>
      </c>
    </row>
    <row r="24" spans="1:9" s="24" customFormat="1" ht="13.5">
      <c r="A24" s="21"/>
      <c r="B24" s="43"/>
      <c r="C24" s="21">
        <v>613000</v>
      </c>
      <c r="D24" s="22" t="s">
        <v>10</v>
      </c>
      <c r="E24" s="21" t="s">
        <v>183</v>
      </c>
      <c r="F24" s="63">
        <f>SUM(F25:F31)</f>
        <v>115000</v>
      </c>
      <c r="G24" s="63">
        <f>SUM(G25:G31)</f>
        <v>86250</v>
      </c>
      <c r="H24" s="63">
        <f>SUM(H25:H31)</f>
        <v>158000</v>
      </c>
      <c r="I24" s="62">
        <f t="shared" si="8"/>
        <v>137.39130434782609</v>
      </c>
    </row>
    <row r="25" spans="1:9" s="16" customFormat="1" ht="13.5">
      <c r="A25" s="25"/>
      <c r="B25" s="44" t="s">
        <v>188</v>
      </c>
      <c r="C25" s="25">
        <v>613100</v>
      </c>
      <c r="D25" s="26" t="s">
        <v>12</v>
      </c>
      <c r="E25" s="25" t="s">
        <v>185</v>
      </c>
      <c r="F25" s="65">
        <v>1000</v>
      </c>
      <c r="G25" s="65">
        <f t="shared" ref="G25:G31" si="9">(F25/12)*9</f>
        <v>750</v>
      </c>
      <c r="H25" s="65">
        <v>1000</v>
      </c>
      <c r="I25" s="62">
        <f t="shared" si="8"/>
        <v>100</v>
      </c>
    </row>
    <row r="26" spans="1:9" s="16" customFormat="1" ht="13.5">
      <c r="A26" s="25"/>
      <c r="B26" s="44" t="s">
        <v>190</v>
      </c>
      <c r="C26" s="25">
        <v>613700</v>
      </c>
      <c r="D26" s="26" t="s">
        <v>20</v>
      </c>
      <c r="E26" s="25" t="s">
        <v>406</v>
      </c>
      <c r="F26" s="65">
        <v>10000</v>
      </c>
      <c r="G26" s="65">
        <f t="shared" si="9"/>
        <v>7500</v>
      </c>
      <c r="H26" s="65">
        <v>10000</v>
      </c>
      <c r="I26" s="62">
        <f t="shared" si="8"/>
        <v>100</v>
      </c>
    </row>
    <row r="27" spans="1:9" s="16" customFormat="1" ht="13.5">
      <c r="A27" s="25"/>
      <c r="B27" s="44" t="s">
        <v>188</v>
      </c>
      <c r="C27" s="25">
        <v>613800</v>
      </c>
      <c r="D27" s="26" t="s">
        <v>23</v>
      </c>
      <c r="E27" s="25" t="s">
        <v>189</v>
      </c>
      <c r="F27" s="65">
        <v>10000</v>
      </c>
      <c r="G27" s="65">
        <f t="shared" si="9"/>
        <v>7500</v>
      </c>
      <c r="H27" s="65">
        <v>10000</v>
      </c>
      <c r="I27" s="62">
        <f t="shared" si="8"/>
        <v>100</v>
      </c>
    </row>
    <row r="28" spans="1:9" s="16" customFormat="1" ht="13.5">
      <c r="A28" s="25"/>
      <c r="B28" s="44" t="s">
        <v>205</v>
      </c>
      <c r="C28" s="25">
        <v>613900</v>
      </c>
      <c r="D28" s="26" t="s">
        <v>191</v>
      </c>
      <c r="E28" s="25" t="s">
        <v>219</v>
      </c>
      <c r="F28" s="65">
        <v>70000</v>
      </c>
      <c r="G28" s="65">
        <f t="shared" si="9"/>
        <v>52500</v>
      </c>
      <c r="H28" s="65">
        <v>83000</v>
      </c>
      <c r="I28" s="62">
        <f t="shared" si="8"/>
        <v>118.57142857142857</v>
      </c>
    </row>
    <row r="29" spans="1:9" s="16" customFormat="1" ht="13.5">
      <c r="A29" s="25"/>
      <c r="B29" s="44" t="s">
        <v>188</v>
      </c>
      <c r="C29" s="25">
        <v>613900</v>
      </c>
      <c r="D29" s="26" t="s">
        <v>192</v>
      </c>
      <c r="E29" s="25" t="s">
        <v>441</v>
      </c>
      <c r="F29" s="65">
        <v>500</v>
      </c>
      <c r="G29" s="65">
        <f t="shared" si="9"/>
        <v>375</v>
      </c>
      <c r="H29" s="65">
        <v>500</v>
      </c>
      <c r="I29" s="62">
        <f t="shared" si="8"/>
        <v>100</v>
      </c>
    </row>
    <row r="30" spans="1:9" s="16" customFormat="1" ht="13.5">
      <c r="A30" s="25"/>
      <c r="B30" s="44" t="s">
        <v>188</v>
      </c>
      <c r="C30" s="25">
        <v>613900</v>
      </c>
      <c r="D30" s="26" t="s">
        <v>193</v>
      </c>
      <c r="E30" s="25" t="s">
        <v>186</v>
      </c>
      <c r="F30" s="65">
        <v>23500</v>
      </c>
      <c r="G30" s="65">
        <f t="shared" ref="G30" si="10">(F30/12)*9</f>
        <v>17625</v>
      </c>
      <c r="H30" s="65">
        <v>23500</v>
      </c>
      <c r="I30" s="62">
        <f t="shared" ref="I30" si="11">SUM(H30/F30)*100</f>
        <v>100</v>
      </c>
    </row>
    <row r="31" spans="1:9" s="16" customFormat="1" ht="13.5">
      <c r="A31" s="25"/>
      <c r="B31" s="44" t="s">
        <v>188</v>
      </c>
      <c r="C31" s="25">
        <v>613900</v>
      </c>
      <c r="D31" s="26" t="s">
        <v>194</v>
      </c>
      <c r="E31" s="25" t="s">
        <v>582</v>
      </c>
      <c r="F31" s="65">
        <v>0</v>
      </c>
      <c r="G31" s="65">
        <f t="shared" si="9"/>
        <v>0</v>
      </c>
      <c r="H31" s="65">
        <v>30000</v>
      </c>
      <c r="I31" s="62"/>
    </row>
    <row r="32" spans="1:9" s="24" customFormat="1" ht="13.5" customHeight="1">
      <c r="A32" s="21"/>
      <c r="B32" s="43"/>
      <c r="C32" s="21">
        <v>614000</v>
      </c>
      <c r="D32" s="22" t="s">
        <v>29</v>
      </c>
      <c r="E32" s="21" t="s">
        <v>196</v>
      </c>
      <c r="F32" s="63">
        <f>SUM(F33:F41)</f>
        <v>995000</v>
      </c>
      <c r="G32" s="63">
        <f>SUM(G33:G41)</f>
        <v>746250</v>
      </c>
      <c r="H32" s="63">
        <f>SUM(H33:H41)</f>
        <v>968000</v>
      </c>
      <c r="I32" s="62">
        <f t="shared" si="8"/>
        <v>97.286432160804011</v>
      </c>
    </row>
    <row r="33" spans="1:9" s="16" customFormat="1" ht="13.5">
      <c r="A33" s="25"/>
      <c r="B33" s="44" t="s">
        <v>197</v>
      </c>
      <c r="C33" s="25">
        <v>614400</v>
      </c>
      <c r="D33" s="26" t="s">
        <v>31</v>
      </c>
      <c r="E33" s="25" t="s">
        <v>199</v>
      </c>
      <c r="F33" s="65">
        <v>10000</v>
      </c>
      <c r="G33" s="65">
        <f t="shared" ref="G33:G41" si="12">(F33/12)*9</f>
        <v>7500</v>
      </c>
      <c r="H33" s="65">
        <v>10000</v>
      </c>
      <c r="I33" s="62">
        <f t="shared" si="8"/>
        <v>100</v>
      </c>
    </row>
    <row r="34" spans="1:9" s="16" customFormat="1" ht="13.5">
      <c r="A34" s="25"/>
      <c r="B34" s="44" t="s">
        <v>188</v>
      </c>
      <c r="C34" s="25">
        <v>614400</v>
      </c>
      <c r="D34" s="26" t="s">
        <v>198</v>
      </c>
      <c r="E34" s="25" t="s">
        <v>409</v>
      </c>
      <c r="F34" s="65">
        <v>150000</v>
      </c>
      <c r="G34" s="65">
        <f t="shared" si="12"/>
        <v>112500</v>
      </c>
      <c r="H34" s="65">
        <v>150000</v>
      </c>
      <c r="I34" s="62">
        <f t="shared" si="8"/>
        <v>100</v>
      </c>
    </row>
    <row r="35" spans="1:9" s="16" customFormat="1" ht="13.5">
      <c r="A35" s="25"/>
      <c r="B35" s="44" t="s">
        <v>248</v>
      </c>
      <c r="C35" s="25">
        <v>614400</v>
      </c>
      <c r="D35" s="26" t="s">
        <v>201</v>
      </c>
      <c r="E35" s="25" t="s">
        <v>450</v>
      </c>
      <c r="F35" s="65">
        <v>15000</v>
      </c>
      <c r="G35" s="65">
        <f t="shared" si="12"/>
        <v>11250</v>
      </c>
      <c r="H35" s="65">
        <v>15000</v>
      </c>
      <c r="I35" s="62">
        <f t="shared" si="8"/>
        <v>100</v>
      </c>
    </row>
    <row r="36" spans="1:9" s="16" customFormat="1" ht="13.5">
      <c r="A36" s="25"/>
      <c r="B36" s="44" t="s">
        <v>200</v>
      </c>
      <c r="C36" s="25">
        <v>614500</v>
      </c>
      <c r="D36" s="26" t="s">
        <v>203</v>
      </c>
      <c r="E36" s="25" t="s">
        <v>202</v>
      </c>
      <c r="F36" s="65">
        <v>500000</v>
      </c>
      <c r="G36" s="65">
        <f t="shared" si="12"/>
        <v>375000</v>
      </c>
      <c r="H36" s="65">
        <v>500000</v>
      </c>
      <c r="I36" s="62">
        <f t="shared" si="8"/>
        <v>100</v>
      </c>
    </row>
    <row r="37" spans="1:9" s="16" customFormat="1" ht="13.5">
      <c r="A37" s="25"/>
      <c r="B37" s="44" t="s">
        <v>188</v>
      </c>
      <c r="C37" s="25">
        <v>614500</v>
      </c>
      <c r="D37" s="26" t="s">
        <v>206</v>
      </c>
      <c r="E37" s="25" t="s">
        <v>204</v>
      </c>
      <c r="F37" s="65">
        <v>150000</v>
      </c>
      <c r="G37" s="65">
        <f t="shared" si="12"/>
        <v>112500</v>
      </c>
      <c r="H37" s="65">
        <v>120000</v>
      </c>
      <c r="I37" s="62">
        <f t="shared" si="8"/>
        <v>80</v>
      </c>
    </row>
    <row r="38" spans="1:9" s="16" customFormat="1" ht="13.5">
      <c r="A38" s="25"/>
      <c r="B38" s="44" t="s">
        <v>188</v>
      </c>
      <c r="C38" s="25">
        <v>614700</v>
      </c>
      <c r="D38" s="26" t="s">
        <v>209</v>
      </c>
      <c r="E38" s="25" t="s">
        <v>581</v>
      </c>
      <c r="F38" s="65">
        <v>10000</v>
      </c>
      <c r="G38" s="65">
        <f t="shared" si="12"/>
        <v>7500</v>
      </c>
      <c r="H38" s="65">
        <v>13000</v>
      </c>
      <c r="I38" s="62">
        <f t="shared" si="8"/>
        <v>130</v>
      </c>
    </row>
    <row r="39" spans="1:9" s="16" customFormat="1" ht="13.5">
      <c r="A39" s="25"/>
      <c r="B39" s="44" t="s">
        <v>205</v>
      </c>
      <c r="C39" s="25">
        <v>614800</v>
      </c>
      <c r="D39" s="26" t="s">
        <v>211</v>
      </c>
      <c r="E39" s="25" t="s">
        <v>207</v>
      </c>
      <c r="F39" s="65">
        <v>50000</v>
      </c>
      <c r="G39" s="65">
        <f t="shared" si="12"/>
        <v>37500</v>
      </c>
      <c r="H39" s="65">
        <v>50000</v>
      </c>
      <c r="I39" s="62">
        <f t="shared" si="8"/>
        <v>100</v>
      </c>
    </row>
    <row r="40" spans="1:9" s="16" customFormat="1" ht="13.5">
      <c r="A40" s="25"/>
      <c r="B40" s="44" t="s">
        <v>208</v>
      </c>
      <c r="C40" s="25">
        <v>614800</v>
      </c>
      <c r="D40" s="26" t="s">
        <v>233</v>
      </c>
      <c r="E40" s="25" t="s">
        <v>210</v>
      </c>
      <c r="F40" s="65">
        <v>100000</v>
      </c>
      <c r="G40" s="65">
        <f t="shared" si="12"/>
        <v>75000</v>
      </c>
      <c r="H40" s="65">
        <v>100000</v>
      </c>
      <c r="I40" s="62">
        <f t="shared" si="8"/>
        <v>100</v>
      </c>
    </row>
    <row r="41" spans="1:9" s="16" customFormat="1" ht="13.5">
      <c r="A41" s="25"/>
      <c r="B41" s="44" t="s">
        <v>208</v>
      </c>
      <c r="C41" s="25">
        <v>614800</v>
      </c>
      <c r="D41" s="26" t="s">
        <v>234</v>
      </c>
      <c r="E41" s="25" t="s">
        <v>212</v>
      </c>
      <c r="F41" s="65">
        <v>10000</v>
      </c>
      <c r="G41" s="65">
        <f t="shared" si="12"/>
        <v>7500</v>
      </c>
      <c r="H41" s="65">
        <v>10000</v>
      </c>
      <c r="I41" s="62">
        <f t="shared" si="8"/>
        <v>100</v>
      </c>
    </row>
    <row r="42" spans="1:9" s="24" customFormat="1" ht="13.5">
      <c r="A42" s="21"/>
      <c r="B42" s="43"/>
      <c r="C42" s="21">
        <v>821000</v>
      </c>
      <c r="D42" s="22">
        <v>2</v>
      </c>
      <c r="E42" s="51" t="s">
        <v>213</v>
      </c>
      <c r="F42" s="63">
        <f t="shared" ref="F42:H42" si="13">SUM(F43)</f>
        <v>40000</v>
      </c>
      <c r="G42" s="63">
        <f>SUM(G43)</f>
        <v>30000</v>
      </c>
      <c r="H42" s="63">
        <f t="shared" si="13"/>
        <v>40000</v>
      </c>
      <c r="I42" s="62">
        <f t="shared" si="8"/>
        <v>100</v>
      </c>
    </row>
    <row r="43" spans="1:9" s="16" customFormat="1" ht="13.5">
      <c r="A43" s="25"/>
      <c r="B43" s="44" t="s">
        <v>188</v>
      </c>
      <c r="C43" s="25">
        <v>821300</v>
      </c>
      <c r="D43" s="26" t="s">
        <v>54</v>
      </c>
      <c r="E43" s="25" t="s">
        <v>547</v>
      </c>
      <c r="F43" s="65">
        <v>40000</v>
      </c>
      <c r="G43" s="65">
        <f t="shared" ref="G43" si="14">(F43/12)*9</f>
        <v>30000</v>
      </c>
      <c r="H43" s="65">
        <v>40000</v>
      </c>
      <c r="I43" s="62">
        <f t="shared" si="8"/>
        <v>100</v>
      </c>
    </row>
    <row r="44" spans="1:9" s="16" customFormat="1" ht="13.5">
      <c r="A44" s="25"/>
      <c r="B44" s="44"/>
      <c r="C44" s="25"/>
      <c r="D44" s="26"/>
      <c r="E44" s="51" t="s">
        <v>394</v>
      </c>
      <c r="F44" s="63">
        <f>SUM(F23+F43)</f>
        <v>1150000</v>
      </c>
      <c r="G44" s="63">
        <f>SUM(G23)</f>
        <v>832500</v>
      </c>
      <c r="H44" s="63">
        <f>SUM(H23+H43)</f>
        <v>1166000</v>
      </c>
      <c r="I44" s="62">
        <f t="shared" si="8"/>
        <v>101.39130434782608</v>
      </c>
    </row>
    <row r="45" spans="1:9" s="16" customFormat="1" ht="12.75">
      <c r="A45" s="10" t="s">
        <v>384</v>
      </c>
      <c r="B45" s="13"/>
      <c r="C45" s="13"/>
      <c r="D45" s="14"/>
      <c r="E45" s="52" t="s">
        <v>420</v>
      </c>
      <c r="F45" s="61"/>
      <c r="G45" s="61"/>
      <c r="H45" s="61"/>
      <c r="I45" s="61"/>
    </row>
    <row r="46" spans="1:9" s="20" customFormat="1" ht="13.5">
      <c r="A46" s="17"/>
      <c r="B46" s="42"/>
      <c r="C46" s="17">
        <v>610000</v>
      </c>
      <c r="D46" s="18">
        <v>1</v>
      </c>
      <c r="E46" s="17" t="s">
        <v>182</v>
      </c>
      <c r="F46" s="62">
        <f>SUM(F47+F52)</f>
        <v>3769100</v>
      </c>
      <c r="G46" s="62">
        <f>SUM(G47+G52)</f>
        <v>2826825</v>
      </c>
      <c r="H46" s="62">
        <f>SUM(H47+H52)</f>
        <v>3804200</v>
      </c>
      <c r="I46" s="62">
        <f t="shared" ref="I46:I97" si="15">SUM(H46/F46)*100</f>
        <v>100.93125679870528</v>
      </c>
    </row>
    <row r="47" spans="1:9" s="24" customFormat="1" ht="13.5">
      <c r="A47" s="21"/>
      <c r="B47" s="43"/>
      <c r="C47" s="21">
        <v>613000</v>
      </c>
      <c r="D47" s="22" t="s">
        <v>10</v>
      </c>
      <c r="E47" s="21" t="s">
        <v>183</v>
      </c>
      <c r="F47" s="63">
        <f>SUM(F48:F51)</f>
        <v>161000</v>
      </c>
      <c r="G47" s="63">
        <f>SUM(G48:G51)</f>
        <v>120750</v>
      </c>
      <c r="H47" s="63">
        <f>SUM(H48:H51)</f>
        <v>161000</v>
      </c>
      <c r="I47" s="62">
        <f t="shared" si="15"/>
        <v>100</v>
      </c>
    </row>
    <row r="48" spans="1:9" s="16" customFormat="1" ht="13.5">
      <c r="A48" s="25"/>
      <c r="B48" s="44" t="s">
        <v>188</v>
      </c>
      <c r="C48" s="25">
        <v>613100</v>
      </c>
      <c r="D48" s="26" t="s">
        <v>12</v>
      </c>
      <c r="E48" s="25" t="s">
        <v>185</v>
      </c>
      <c r="F48" s="65">
        <v>1000</v>
      </c>
      <c r="G48" s="65">
        <f t="shared" ref="G48:G51" si="16">(F48/12)*9</f>
        <v>750</v>
      </c>
      <c r="H48" s="65">
        <v>1000</v>
      </c>
      <c r="I48" s="62">
        <f t="shared" si="15"/>
        <v>100</v>
      </c>
    </row>
    <row r="49" spans="1:9" s="16" customFormat="1" ht="13.5">
      <c r="A49" s="25"/>
      <c r="B49" s="44" t="s">
        <v>225</v>
      </c>
      <c r="C49" s="25">
        <v>613500</v>
      </c>
      <c r="D49" s="26" t="s">
        <v>20</v>
      </c>
      <c r="E49" s="25" t="s">
        <v>226</v>
      </c>
      <c r="F49" s="65">
        <v>155000</v>
      </c>
      <c r="G49" s="65">
        <f t="shared" si="16"/>
        <v>116250</v>
      </c>
      <c r="H49" s="65">
        <v>155000</v>
      </c>
      <c r="I49" s="62">
        <f t="shared" si="15"/>
        <v>100</v>
      </c>
    </row>
    <row r="50" spans="1:9" s="16" customFormat="1" ht="13.5">
      <c r="A50" s="25"/>
      <c r="B50" s="44" t="s">
        <v>188</v>
      </c>
      <c r="C50" s="25">
        <v>613900</v>
      </c>
      <c r="D50" s="26" t="s">
        <v>23</v>
      </c>
      <c r="E50" s="25" t="s">
        <v>441</v>
      </c>
      <c r="F50" s="65">
        <v>500</v>
      </c>
      <c r="G50" s="65">
        <f t="shared" si="16"/>
        <v>375</v>
      </c>
      <c r="H50" s="65">
        <v>500</v>
      </c>
      <c r="I50" s="62">
        <f t="shared" si="15"/>
        <v>100</v>
      </c>
    </row>
    <row r="51" spans="1:9" s="16" customFormat="1" ht="13.5">
      <c r="A51" s="25"/>
      <c r="B51" s="44" t="s">
        <v>188</v>
      </c>
      <c r="C51" s="25">
        <v>613900</v>
      </c>
      <c r="D51" s="26" t="s">
        <v>191</v>
      </c>
      <c r="E51" s="25" t="s">
        <v>186</v>
      </c>
      <c r="F51" s="65">
        <v>4500</v>
      </c>
      <c r="G51" s="65">
        <f t="shared" si="16"/>
        <v>3375</v>
      </c>
      <c r="H51" s="65">
        <v>4500</v>
      </c>
      <c r="I51" s="62">
        <f t="shared" si="15"/>
        <v>100</v>
      </c>
    </row>
    <row r="52" spans="1:9" s="24" customFormat="1" ht="13.5" customHeight="1">
      <c r="A52" s="21"/>
      <c r="B52" s="43"/>
      <c r="C52" s="21">
        <v>614000</v>
      </c>
      <c r="D52" s="22" t="s">
        <v>29</v>
      </c>
      <c r="E52" s="21" t="s">
        <v>196</v>
      </c>
      <c r="F52" s="63">
        <f>SUM(F53:F96)</f>
        <v>3608100</v>
      </c>
      <c r="G52" s="63">
        <f>SUM(G53:G96)</f>
        <v>2706075</v>
      </c>
      <c r="H52" s="63">
        <f>SUM(H53:H96)</f>
        <v>3643200</v>
      </c>
      <c r="I52" s="62">
        <f t="shared" si="15"/>
        <v>100.97281117485657</v>
      </c>
    </row>
    <row r="53" spans="1:9" s="16" customFormat="1" ht="13.5">
      <c r="A53" s="25"/>
      <c r="B53" s="44" t="s">
        <v>243</v>
      </c>
      <c r="C53" s="25">
        <v>614100</v>
      </c>
      <c r="D53" s="26" t="s">
        <v>31</v>
      </c>
      <c r="E53" s="25" t="s">
        <v>257</v>
      </c>
      <c r="F53" s="65">
        <v>9000</v>
      </c>
      <c r="G53" s="65">
        <f t="shared" ref="G53:G95" si="17">(F53/12)*9</f>
        <v>6750</v>
      </c>
      <c r="H53" s="65">
        <v>9000</v>
      </c>
      <c r="I53" s="62">
        <f t="shared" si="15"/>
        <v>100</v>
      </c>
    </row>
    <row r="54" spans="1:9" s="16" customFormat="1" ht="13.5">
      <c r="A54" s="25"/>
      <c r="B54" s="44">
        <v>1091</v>
      </c>
      <c r="C54" s="25">
        <v>614100</v>
      </c>
      <c r="D54" s="26" t="s">
        <v>198</v>
      </c>
      <c r="E54" s="25" t="s">
        <v>525</v>
      </c>
      <c r="F54" s="65">
        <v>30000</v>
      </c>
      <c r="G54" s="65">
        <f t="shared" si="17"/>
        <v>22500</v>
      </c>
      <c r="H54" s="65">
        <v>0</v>
      </c>
      <c r="I54" s="62">
        <f t="shared" si="15"/>
        <v>0</v>
      </c>
    </row>
    <row r="55" spans="1:9" s="16" customFormat="1" ht="13.5">
      <c r="A55" s="25"/>
      <c r="B55" s="44" t="s">
        <v>228</v>
      </c>
      <c r="C55" s="25">
        <v>614200</v>
      </c>
      <c r="D55" s="26" t="s">
        <v>201</v>
      </c>
      <c r="E55" s="25" t="s">
        <v>317</v>
      </c>
      <c r="F55" s="65">
        <v>152000</v>
      </c>
      <c r="G55" s="65">
        <f t="shared" si="17"/>
        <v>114000</v>
      </c>
      <c r="H55" s="65">
        <v>152000</v>
      </c>
      <c r="I55" s="62">
        <f t="shared" si="15"/>
        <v>100</v>
      </c>
    </row>
    <row r="56" spans="1:9" s="16" customFormat="1" ht="13.5">
      <c r="A56" s="25"/>
      <c r="B56" s="44" t="s">
        <v>228</v>
      </c>
      <c r="C56" s="25">
        <v>614200</v>
      </c>
      <c r="D56" s="57" t="s">
        <v>203</v>
      </c>
      <c r="E56" s="25" t="s">
        <v>316</v>
      </c>
      <c r="F56" s="65">
        <v>250000</v>
      </c>
      <c r="G56" s="65">
        <f t="shared" si="17"/>
        <v>187500</v>
      </c>
      <c r="H56" s="65">
        <v>250000</v>
      </c>
      <c r="I56" s="62">
        <f t="shared" si="15"/>
        <v>100</v>
      </c>
    </row>
    <row r="57" spans="1:9" s="16" customFormat="1" ht="13.5">
      <c r="A57" s="25"/>
      <c r="B57" s="44" t="s">
        <v>228</v>
      </c>
      <c r="C57" s="25">
        <v>614200</v>
      </c>
      <c r="D57" s="26" t="s">
        <v>206</v>
      </c>
      <c r="E57" s="25" t="s">
        <v>368</v>
      </c>
      <c r="F57" s="65">
        <v>58650</v>
      </c>
      <c r="G57" s="65">
        <f t="shared" si="17"/>
        <v>43987.5</v>
      </c>
      <c r="H57" s="65">
        <v>58650</v>
      </c>
      <c r="I57" s="62">
        <f t="shared" si="15"/>
        <v>100</v>
      </c>
    </row>
    <row r="58" spans="1:9" s="16" customFormat="1" ht="13.5">
      <c r="A58" s="25"/>
      <c r="B58" s="44" t="s">
        <v>229</v>
      </c>
      <c r="C58" s="25">
        <v>614200</v>
      </c>
      <c r="D58" s="26" t="s">
        <v>209</v>
      </c>
      <c r="E58" s="25" t="s">
        <v>314</v>
      </c>
      <c r="F58" s="65">
        <v>35800</v>
      </c>
      <c r="G58" s="65">
        <f t="shared" si="17"/>
        <v>26850</v>
      </c>
      <c r="H58" s="65">
        <v>35800</v>
      </c>
      <c r="I58" s="62">
        <f t="shared" si="15"/>
        <v>100</v>
      </c>
    </row>
    <row r="59" spans="1:9" s="16" customFormat="1" ht="13.5">
      <c r="A59" s="25"/>
      <c r="B59" s="44" t="s">
        <v>229</v>
      </c>
      <c r="C59" s="25">
        <v>614200</v>
      </c>
      <c r="D59" s="26" t="s">
        <v>211</v>
      </c>
      <c r="E59" s="25" t="s">
        <v>230</v>
      </c>
      <c r="F59" s="65">
        <v>5000</v>
      </c>
      <c r="G59" s="65">
        <f t="shared" si="17"/>
        <v>3750</v>
      </c>
      <c r="H59" s="65">
        <v>5000</v>
      </c>
      <c r="I59" s="62">
        <f t="shared" si="15"/>
        <v>100</v>
      </c>
    </row>
    <row r="60" spans="1:9" s="16" customFormat="1" ht="13.5">
      <c r="A60" s="25"/>
      <c r="B60" s="44">
        <v>1091</v>
      </c>
      <c r="C60" s="25">
        <v>614200</v>
      </c>
      <c r="D60" s="26" t="s">
        <v>233</v>
      </c>
      <c r="E60" s="25" t="s">
        <v>347</v>
      </c>
      <c r="F60" s="65">
        <v>850000</v>
      </c>
      <c r="G60" s="65">
        <f t="shared" si="17"/>
        <v>637500</v>
      </c>
      <c r="H60" s="65">
        <v>850000</v>
      </c>
      <c r="I60" s="62">
        <f t="shared" si="15"/>
        <v>100</v>
      </c>
    </row>
    <row r="61" spans="1:9" s="16" customFormat="1" ht="13.5">
      <c r="A61" s="25"/>
      <c r="B61" s="44">
        <v>1091</v>
      </c>
      <c r="C61" s="25">
        <v>614200</v>
      </c>
      <c r="D61" s="26" t="s">
        <v>234</v>
      </c>
      <c r="E61" s="25" t="s">
        <v>231</v>
      </c>
      <c r="F61" s="65">
        <v>5000</v>
      </c>
      <c r="G61" s="65">
        <f t="shared" si="17"/>
        <v>3750</v>
      </c>
      <c r="H61" s="65">
        <v>5000</v>
      </c>
      <c r="I61" s="62">
        <f t="shared" si="15"/>
        <v>100</v>
      </c>
    </row>
    <row r="62" spans="1:9" s="16" customFormat="1" ht="13.5" customHeight="1">
      <c r="A62" s="25"/>
      <c r="B62" s="44">
        <v>1091</v>
      </c>
      <c r="C62" s="25">
        <v>614200</v>
      </c>
      <c r="D62" s="26" t="s">
        <v>235</v>
      </c>
      <c r="E62" s="81" t="s">
        <v>462</v>
      </c>
      <c r="F62" s="65">
        <v>25000</v>
      </c>
      <c r="G62" s="65">
        <f t="shared" si="17"/>
        <v>18750</v>
      </c>
      <c r="H62" s="65">
        <v>25000</v>
      </c>
      <c r="I62" s="62">
        <f t="shared" si="15"/>
        <v>100</v>
      </c>
    </row>
    <row r="63" spans="1:9" s="16" customFormat="1" ht="15" customHeight="1">
      <c r="A63" s="25"/>
      <c r="B63" s="44" t="s">
        <v>232</v>
      </c>
      <c r="C63" s="25">
        <v>614200</v>
      </c>
      <c r="D63" s="26" t="s">
        <v>236</v>
      </c>
      <c r="E63" s="81" t="s">
        <v>463</v>
      </c>
      <c r="F63" s="65">
        <v>10850</v>
      </c>
      <c r="G63" s="65">
        <f t="shared" si="17"/>
        <v>8137.5</v>
      </c>
      <c r="H63" s="65">
        <v>10850</v>
      </c>
      <c r="I63" s="62">
        <f t="shared" si="15"/>
        <v>100</v>
      </c>
    </row>
    <row r="64" spans="1:9" s="16" customFormat="1" ht="13.5" customHeight="1">
      <c r="A64" s="25"/>
      <c r="B64" s="44" t="s">
        <v>232</v>
      </c>
      <c r="C64" s="25">
        <v>614200</v>
      </c>
      <c r="D64" s="26" t="s">
        <v>237</v>
      </c>
      <c r="E64" s="81" t="s">
        <v>372</v>
      </c>
      <c r="F64" s="65">
        <v>15000</v>
      </c>
      <c r="G64" s="65">
        <f t="shared" si="17"/>
        <v>11250</v>
      </c>
      <c r="H64" s="65">
        <v>15000</v>
      </c>
      <c r="I64" s="62">
        <f t="shared" si="15"/>
        <v>100</v>
      </c>
    </row>
    <row r="65" spans="1:9" s="16" customFormat="1" ht="13.5">
      <c r="A65" s="25"/>
      <c r="B65" s="44" t="s">
        <v>243</v>
      </c>
      <c r="C65" s="25">
        <v>614300</v>
      </c>
      <c r="D65" s="26" t="s">
        <v>238</v>
      </c>
      <c r="E65" s="25" t="s">
        <v>442</v>
      </c>
      <c r="F65" s="65">
        <v>29000</v>
      </c>
      <c r="G65" s="65">
        <f t="shared" si="17"/>
        <v>21750</v>
      </c>
      <c r="H65" s="65">
        <v>29000</v>
      </c>
      <c r="I65" s="62">
        <f t="shared" si="15"/>
        <v>100</v>
      </c>
    </row>
    <row r="66" spans="1:9" s="16" customFormat="1" ht="13.5">
      <c r="A66" s="25"/>
      <c r="B66" s="44" t="s">
        <v>243</v>
      </c>
      <c r="C66" s="25">
        <v>614300</v>
      </c>
      <c r="D66" s="26" t="s">
        <v>240</v>
      </c>
      <c r="E66" s="25" t="s">
        <v>443</v>
      </c>
      <c r="F66" s="65">
        <v>29000</v>
      </c>
      <c r="G66" s="65">
        <f t="shared" si="17"/>
        <v>21750</v>
      </c>
      <c r="H66" s="65">
        <v>29000</v>
      </c>
      <c r="I66" s="62">
        <f t="shared" si="15"/>
        <v>100</v>
      </c>
    </row>
    <row r="67" spans="1:9" s="16" customFormat="1" ht="13.5">
      <c r="A67" s="25"/>
      <c r="B67" s="44" t="s">
        <v>243</v>
      </c>
      <c r="C67" s="25">
        <v>614300</v>
      </c>
      <c r="D67" s="26" t="s">
        <v>242</v>
      </c>
      <c r="E67" s="25" t="s">
        <v>444</v>
      </c>
      <c r="F67" s="65">
        <v>21000</v>
      </c>
      <c r="G67" s="65">
        <f t="shared" si="17"/>
        <v>15750</v>
      </c>
      <c r="H67" s="65">
        <v>21000</v>
      </c>
      <c r="I67" s="62">
        <f t="shared" si="15"/>
        <v>100</v>
      </c>
    </row>
    <row r="68" spans="1:9" s="16" customFormat="1" ht="13.5">
      <c r="A68" s="25"/>
      <c r="B68" s="44" t="s">
        <v>243</v>
      </c>
      <c r="C68" s="25">
        <v>614300</v>
      </c>
      <c r="D68" s="26" t="s">
        <v>244</v>
      </c>
      <c r="E68" s="25" t="s">
        <v>445</v>
      </c>
      <c r="F68" s="65">
        <v>27000</v>
      </c>
      <c r="G68" s="65">
        <f t="shared" si="17"/>
        <v>20250</v>
      </c>
      <c r="H68" s="65">
        <v>27000</v>
      </c>
      <c r="I68" s="62">
        <f t="shared" si="15"/>
        <v>100</v>
      </c>
    </row>
    <row r="69" spans="1:9" s="16" customFormat="1" ht="15" customHeight="1">
      <c r="A69" s="25"/>
      <c r="B69" s="44" t="s">
        <v>195</v>
      </c>
      <c r="C69" s="25">
        <v>614300</v>
      </c>
      <c r="D69" s="26" t="s">
        <v>245</v>
      </c>
      <c r="E69" s="81" t="s">
        <v>410</v>
      </c>
      <c r="F69" s="65">
        <v>20000</v>
      </c>
      <c r="G69" s="65">
        <f t="shared" si="17"/>
        <v>15000</v>
      </c>
      <c r="H69" s="65">
        <v>500</v>
      </c>
      <c r="I69" s="62">
        <f t="shared" si="15"/>
        <v>2.5</v>
      </c>
    </row>
    <row r="70" spans="1:9" s="16" customFormat="1" ht="13.5">
      <c r="A70" s="25"/>
      <c r="B70" s="44">
        <v>1091</v>
      </c>
      <c r="C70" s="25">
        <v>614300</v>
      </c>
      <c r="D70" s="26" t="s">
        <v>246</v>
      </c>
      <c r="E70" s="25" t="s">
        <v>362</v>
      </c>
      <c r="F70" s="65">
        <v>10000</v>
      </c>
      <c r="G70" s="65">
        <f t="shared" si="17"/>
        <v>7500</v>
      </c>
      <c r="H70" s="65">
        <v>10000</v>
      </c>
      <c r="I70" s="62">
        <f t="shared" si="15"/>
        <v>100</v>
      </c>
    </row>
    <row r="71" spans="1:9" s="16" customFormat="1" ht="13.5" customHeight="1">
      <c r="A71" s="25"/>
      <c r="B71" s="44">
        <v>1091</v>
      </c>
      <c r="C71" s="25">
        <v>614300</v>
      </c>
      <c r="D71" s="26" t="s">
        <v>376</v>
      </c>
      <c r="E71" s="81" t="s">
        <v>478</v>
      </c>
      <c r="F71" s="65">
        <v>30000</v>
      </c>
      <c r="G71" s="65">
        <f t="shared" si="17"/>
        <v>22500</v>
      </c>
      <c r="H71" s="65">
        <v>30000</v>
      </c>
      <c r="I71" s="62">
        <f t="shared" si="15"/>
        <v>100</v>
      </c>
    </row>
    <row r="72" spans="1:9" s="16" customFormat="1" ht="13.5" customHeight="1">
      <c r="A72" s="25"/>
      <c r="B72" s="44" t="s">
        <v>195</v>
      </c>
      <c r="C72" s="25">
        <v>614300</v>
      </c>
      <c r="D72" s="26" t="s">
        <v>249</v>
      </c>
      <c r="E72" s="81" t="s">
        <v>451</v>
      </c>
      <c r="F72" s="65">
        <v>130000</v>
      </c>
      <c r="G72" s="65">
        <f t="shared" si="17"/>
        <v>97500</v>
      </c>
      <c r="H72" s="65">
        <v>130000</v>
      </c>
      <c r="I72" s="62">
        <f t="shared" si="15"/>
        <v>100</v>
      </c>
    </row>
    <row r="73" spans="1:9" s="16" customFormat="1" ht="14.25" customHeight="1">
      <c r="A73" s="25"/>
      <c r="B73" s="44">
        <v>1091</v>
      </c>
      <c r="C73" s="25">
        <v>614300</v>
      </c>
      <c r="D73" s="26" t="s">
        <v>250</v>
      </c>
      <c r="E73" s="81" t="s">
        <v>430</v>
      </c>
      <c r="F73" s="65">
        <v>10000</v>
      </c>
      <c r="G73" s="65">
        <f t="shared" si="17"/>
        <v>7500</v>
      </c>
      <c r="H73" s="65">
        <v>10000</v>
      </c>
      <c r="I73" s="62">
        <f t="shared" si="15"/>
        <v>100</v>
      </c>
    </row>
    <row r="74" spans="1:9" s="16" customFormat="1" ht="13.5">
      <c r="A74" s="25"/>
      <c r="B74" s="44" t="s">
        <v>195</v>
      </c>
      <c r="C74" s="25">
        <v>614300</v>
      </c>
      <c r="D74" s="26" t="s">
        <v>251</v>
      </c>
      <c r="E74" s="25" t="s">
        <v>361</v>
      </c>
      <c r="F74" s="65">
        <v>10000</v>
      </c>
      <c r="G74" s="65">
        <f t="shared" si="17"/>
        <v>7500</v>
      </c>
      <c r="H74" s="65">
        <v>10000</v>
      </c>
      <c r="I74" s="62">
        <f t="shared" si="15"/>
        <v>100</v>
      </c>
    </row>
    <row r="75" spans="1:9" s="16" customFormat="1" ht="13.5">
      <c r="A75" s="25"/>
      <c r="B75" s="45" t="s">
        <v>232</v>
      </c>
      <c r="C75" s="25">
        <v>614300</v>
      </c>
      <c r="D75" s="26" t="s">
        <v>252</v>
      </c>
      <c r="E75" s="25" t="s">
        <v>452</v>
      </c>
      <c r="F75" s="65">
        <v>186000</v>
      </c>
      <c r="G75" s="65">
        <f t="shared" si="17"/>
        <v>139500</v>
      </c>
      <c r="H75" s="65">
        <v>186000</v>
      </c>
      <c r="I75" s="62">
        <f t="shared" si="15"/>
        <v>100</v>
      </c>
    </row>
    <row r="76" spans="1:9" s="16" customFormat="1" ht="13.5">
      <c r="A76" s="25"/>
      <c r="B76" s="45" t="s">
        <v>232</v>
      </c>
      <c r="C76" s="25">
        <v>614300</v>
      </c>
      <c r="D76" s="26" t="s">
        <v>253</v>
      </c>
      <c r="E76" s="25" t="s">
        <v>446</v>
      </c>
      <c r="F76" s="65">
        <v>200000</v>
      </c>
      <c r="G76" s="65">
        <f t="shared" si="17"/>
        <v>150000</v>
      </c>
      <c r="H76" s="65">
        <v>200000</v>
      </c>
      <c r="I76" s="62">
        <f t="shared" si="15"/>
        <v>100</v>
      </c>
    </row>
    <row r="77" spans="1:9" s="16" customFormat="1" ht="13.5">
      <c r="A77" s="25"/>
      <c r="B77" s="45" t="s">
        <v>232</v>
      </c>
      <c r="C77" s="25">
        <v>614300</v>
      </c>
      <c r="D77" s="26" t="s">
        <v>254</v>
      </c>
      <c r="E77" s="25" t="s">
        <v>526</v>
      </c>
      <c r="F77" s="65">
        <v>50000</v>
      </c>
      <c r="G77" s="65">
        <f t="shared" ref="G77" si="18">(F77/12)*9</f>
        <v>37500</v>
      </c>
      <c r="H77" s="65">
        <v>50000</v>
      </c>
      <c r="I77" s="62">
        <f t="shared" si="15"/>
        <v>100</v>
      </c>
    </row>
    <row r="78" spans="1:9" s="16" customFormat="1" ht="13.5">
      <c r="A78" s="25"/>
      <c r="B78" s="45" t="s">
        <v>232</v>
      </c>
      <c r="C78" s="25">
        <v>614300</v>
      </c>
      <c r="D78" s="26" t="s">
        <v>255</v>
      </c>
      <c r="E78" s="25" t="s">
        <v>453</v>
      </c>
      <c r="F78" s="65">
        <v>35000</v>
      </c>
      <c r="G78" s="65">
        <f t="shared" si="17"/>
        <v>26250</v>
      </c>
      <c r="H78" s="65">
        <v>50000</v>
      </c>
      <c r="I78" s="62">
        <f t="shared" si="15"/>
        <v>142.85714285714286</v>
      </c>
    </row>
    <row r="79" spans="1:9" s="16" customFormat="1" ht="13.5">
      <c r="A79" s="25"/>
      <c r="B79" s="44" t="s">
        <v>229</v>
      </c>
      <c r="C79" s="25">
        <v>614300</v>
      </c>
      <c r="D79" s="26" t="s">
        <v>256</v>
      </c>
      <c r="E79" s="25" t="s">
        <v>239</v>
      </c>
      <c r="F79" s="65">
        <v>20500</v>
      </c>
      <c r="G79" s="65">
        <f t="shared" si="17"/>
        <v>15375</v>
      </c>
      <c r="H79" s="65">
        <v>20500</v>
      </c>
      <c r="I79" s="62">
        <f t="shared" si="15"/>
        <v>100</v>
      </c>
    </row>
    <row r="80" spans="1:9" s="16" customFormat="1" ht="13.5">
      <c r="A80" s="25"/>
      <c r="B80" s="44">
        <v>1091</v>
      </c>
      <c r="C80" s="25">
        <v>614300</v>
      </c>
      <c r="D80" s="26" t="s">
        <v>377</v>
      </c>
      <c r="E80" s="25" t="s">
        <v>356</v>
      </c>
      <c r="F80" s="65">
        <v>5000</v>
      </c>
      <c r="G80" s="65">
        <f t="shared" si="17"/>
        <v>3750</v>
      </c>
      <c r="H80" s="65">
        <v>5000</v>
      </c>
      <c r="I80" s="62">
        <f t="shared" si="15"/>
        <v>100</v>
      </c>
    </row>
    <row r="81" spans="1:9" s="16" customFormat="1" ht="13.5" hidden="1">
      <c r="A81" s="25"/>
      <c r="B81" s="44"/>
      <c r="C81" s="25"/>
      <c r="D81" s="26"/>
      <c r="E81" s="25" t="s">
        <v>447</v>
      </c>
      <c r="F81" s="65"/>
      <c r="G81" s="65">
        <f t="shared" si="17"/>
        <v>0</v>
      </c>
      <c r="H81" s="65"/>
      <c r="I81" s="62" t="e">
        <f t="shared" si="15"/>
        <v>#DIV/0!</v>
      </c>
    </row>
    <row r="82" spans="1:9" s="16" customFormat="1" ht="13.5" hidden="1">
      <c r="A82" s="25"/>
      <c r="B82" s="44"/>
      <c r="C82" s="25"/>
      <c r="D82" s="26" t="s">
        <v>377</v>
      </c>
      <c r="E82" s="25" t="s">
        <v>448</v>
      </c>
      <c r="F82" s="65"/>
      <c r="G82" s="65">
        <f t="shared" si="17"/>
        <v>0</v>
      </c>
      <c r="H82" s="65"/>
      <c r="I82" s="62" t="e">
        <f t="shared" si="15"/>
        <v>#DIV/0!</v>
      </c>
    </row>
    <row r="83" spans="1:9" s="16" customFormat="1" ht="13.5" hidden="1">
      <c r="A83" s="25"/>
      <c r="B83" s="44"/>
      <c r="C83" s="25"/>
      <c r="D83" s="26" t="s">
        <v>315</v>
      </c>
      <c r="E83" s="25" t="s">
        <v>449</v>
      </c>
      <c r="F83" s="65"/>
      <c r="G83" s="65">
        <f t="shared" si="17"/>
        <v>0</v>
      </c>
      <c r="H83" s="65"/>
      <c r="I83" s="62" t="e">
        <f t="shared" si="15"/>
        <v>#DIV/0!</v>
      </c>
    </row>
    <row r="84" spans="1:9" s="16" customFormat="1" ht="13.5">
      <c r="A84" s="25"/>
      <c r="B84" s="44" t="s">
        <v>195</v>
      </c>
      <c r="C84" s="25">
        <v>614300</v>
      </c>
      <c r="D84" s="26" t="s">
        <v>315</v>
      </c>
      <c r="E84" s="25" t="s">
        <v>333</v>
      </c>
      <c r="F84" s="65">
        <v>20000</v>
      </c>
      <c r="G84" s="65">
        <f t="shared" si="17"/>
        <v>15000</v>
      </c>
      <c r="H84" s="65">
        <v>20000</v>
      </c>
      <c r="I84" s="62">
        <f t="shared" si="15"/>
        <v>100</v>
      </c>
    </row>
    <row r="85" spans="1:9" s="16" customFormat="1" ht="13.5">
      <c r="A85" s="25"/>
      <c r="B85" s="44" t="s">
        <v>258</v>
      </c>
      <c r="C85" s="25">
        <v>614300</v>
      </c>
      <c r="D85" s="26" t="s">
        <v>475</v>
      </c>
      <c r="E85" s="25" t="s">
        <v>259</v>
      </c>
      <c r="F85" s="65">
        <v>70000</v>
      </c>
      <c r="G85" s="65">
        <f t="shared" si="17"/>
        <v>52500</v>
      </c>
      <c r="H85" s="65">
        <v>70000</v>
      </c>
      <c r="I85" s="62">
        <f t="shared" si="15"/>
        <v>100</v>
      </c>
    </row>
    <row r="86" spans="1:9" s="16" customFormat="1" ht="13.5">
      <c r="A86" s="25"/>
      <c r="B86" s="44" t="s">
        <v>248</v>
      </c>
      <c r="C86" s="25">
        <v>614400</v>
      </c>
      <c r="D86" s="26" t="s">
        <v>360</v>
      </c>
      <c r="E86" s="25" t="s">
        <v>306</v>
      </c>
      <c r="F86" s="65">
        <v>14000</v>
      </c>
      <c r="G86" s="65">
        <f t="shared" si="17"/>
        <v>10500</v>
      </c>
      <c r="H86" s="65">
        <v>14000</v>
      </c>
      <c r="I86" s="62">
        <f t="shared" si="15"/>
        <v>100</v>
      </c>
    </row>
    <row r="87" spans="1:9" s="16" customFormat="1" ht="13.5">
      <c r="A87" s="25"/>
      <c r="B87" s="44">
        <v>1091</v>
      </c>
      <c r="C87" s="25">
        <v>614400</v>
      </c>
      <c r="D87" s="26" t="s">
        <v>366</v>
      </c>
      <c r="E87" s="25" t="s">
        <v>241</v>
      </c>
      <c r="F87" s="65">
        <v>66000</v>
      </c>
      <c r="G87" s="65">
        <f t="shared" si="17"/>
        <v>49500</v>
      </c>
      <c r="H87" s="65">
        <v>66000</v>
      </c>
      <c r="I87" s="62">
        <f t="shared" si="15"/>
        <v>100</v>
      </c>
    </row>
    <row r="88" spans="1:9" s="16" customFormat="1" ht="15.75" customHeight="1">
      <c r="A88" s="25"/>
      <c r="B88" s="44" t="s">
        <v>184</v>
      </c>
      <c r="C88" s="25">
        <v>614400</v>
      </c>
      <c r="D88" s="26" t="s">
        <v>370</v>
      </c>
      <c r="E88" s="81" t="s">
        <v>524</v>
      </c>
      <c r="F88" s="65">
        <v>5000</v>
      </c>
      <c r="G88" s="65">
        <f t="shared" si="17"/>
        <v>3750</v>
      </c>
      <c r="H88" s="65">
        <v>5000</v>
      </c>
      <c r="I88" s="62">
        <f t="shared" si="15"/>
        <v>100</v>
      </c>
    </row>
    <row r="89" spans="1:9" s="16" customFormat="1" ht="13.5">
      <c r="A89" s="25"/>
      <c r="B89" s="44" t="s">
        <v>247</v>
      </c>
      <c r="C89" s="25">
        <v>614400</v>
      </c>
      <c r="D89" s="26" t="s">
        <v>371</v>
      </c>
      <c r="E89" s="25" t="s">
        <v>334</v>
      </c>
      <c r="F89" s="65">
        <v>550000</v>
      </c>
      <c r="G89" s="65">
        <f t="shared" si="17"/>
        <v>412500</v>
      </c>
      <c r="H89" s="65">
        <v>550000</v>
      </c>
      <c r="I89" s="62">
        <f t="shared" si="15"/>
        <v>100</v>
      </c>
    </row>
    <row r="90" spans="1:9" s="16" customFormat="1" ht="13.5">
      <c r="A90" s="25"/>
      <c r="B90" s="44" t="s">
        <v>248</v>
      </c>
      <c r="C90" s="25">
        <v>614400</v>
      </c>
      <c r="D90" s="26" t="s">
        <v>464</v>
      </c>
      <c r="E90" s="25" t="s">
        <v>357</v>
      </c>
      <c r="F90" s="65">
        <v>460000</v>
      </c>
      <c r="G90" s="65">
        <f t="shared" si="17"/>
        <v>345000</v>
      </c>
      <c r="H90" s="65">
        <v>485000</v>
      </c>
      <c r="I90" s="62">
        <f t="shared" si="15"/>
        <v>105.43478260869566</v>
      </c>
    </row>
    <row r="91" spans="1:9" s="16" customFormat="1" ht="13.5">
      <c r="A91" s="25"/>
      <c r="B91" s="44" t="s">
        <v>248</v>
      </c>
      <c r="C91" s="25">
        <v>614400</v>
      </c>
      <c r="D91" s="26" t="s">
        <v>465</v>
      </c>
      <c r="E91" s="25" t="s">
        <v>335</v>
      </c>
      <c r="F91" s="65">
        <v>32000</v>
      </c>
      <c r="G91" s="65">
        <f t="shared" si="17"/>
        <v>24000</v>
      </c>
      <c r="H91" s="65">
        <v>32000</v>
      </c>
      <c r="I91" s="62">
        <f t="shared" si="15"/>
        <v>100</v>
      </c>
    </row>
    <row r="92" spans="1:9" s="16" customFormat="1" ht="13.5">
      <c r="A92" s="25"/>
      <c r="B92" s="44" t="s">
        <v>248</v>
      </c>
      <c r="C92" s="25">
        <v>614400</v>
      </c>
      <c r="D92" s="26" t="s">
        <v>471</v>
      </c>
      <c r="E92" s="25" t="s">
        <v>336</v>
      </c>
      <c r="F92" s="65">
        <v>32000</v>
      </c>
      <c r="G92" s="65">
        <f t="shared" si="17"/>
        <v>24000</v>
      </c>
      <c r="H92" s="65">
        <v>76600</v>
      </c>
      <c r="I92" s="62">
        <f t="shared" si="15"/>
        <v>239.37499999999997</v>
      </c>
    </row>
    <row r="93" spans="1:9" s="16" customFormat="1" ht="13.5">
      <c r="A93" s="25"/>
      <c r="B93" s="44" t="s">
        <v>197</v>
      </c>
      <c r="C93" s="25">
        <v>614400</v>
      </c>
      <c r="D93" s="26" t="s">
        <v>472</v>
      </c>
      <c r="E93" s="25" t="s">
        <v>369</v>
      </c>
      <c r="F93" s="65">
        <v>47000</v>
      </c>
      <c r="G93" s="65">
        <f t="shared" si="17"/>
        <v>35250</v>
      </c>
      <c r="H93" s="65">
        <v>47000</v>
      </c>
      <c r="I93" s="62">
        <f t="shared" si="15"/>
        <v>100</v>
      </c>
    </row>
    <row r="94" spans="1:9" s="16" customFormat="1" ht="12" customHeight="1">
      <c r="A94" s="25"/>
      <c r="B94" s="44" t="s">
        <v>197</v>
      </c>
      <c r="C94" s="25">
        <v>614400</v>
      </c>
      <c r="D94" s="26" t="s">
        <v>473</v>
      </c>
      <c r="E94" s="81" t="s">
        <v>373</v>
      </c>
      <c r="F94" s="65">
        <v>20000</v>
      </c>
      <c r="G94" s="65">
        <f t="shared" si="17"/>
        <v>15000</v>
      </c>
      <c r="H94" s="65">
        <v>20000</v>
      </c>
      <c r="I94" s="62">
        <f t="shared" si="15"/>
        <v>100</v>
      </c>
    </row>
    <row r="95" spans="1:9" s="16" customFormat="1" ht="12" customHeight="1">
      <c r="A95" s="25"/>
      <c r="B95" s="44" t="s">
        <v>197</v>
      </c>
      <c r="C95" s="25">
        <v>614400</v>
      </c>
      <c r="D95" s="26" t="s">
        <v>474</v>
      </c>
      <c r="E95" s="81" t="s">
        <v>374</v>
      </c>
      <c r="F95" s="65">
        <v>11000</v>
      </c>
      <c r="G95" s="65">
        <f t="shared" si="17"/>
        <v>8250</v>
      </c>
      <c r="H95" s="65">
        <v>11000</v>
      </c>
      <c r="I95" s="62">
        <f t="shared" si="15"/>
        <v>100</v>
      </c>
    </row>
    <row r="96" spans="1:9" s="16" customFormat="1" ht="13.5" customHeight="1">
      <c r="A96" s="25"/>
      <c r="B96" s="44" t="s">
        <v>197</v>
      </c>
      <c r="C96" s="25">
        <v>614400</v>
      </c>
      <c r="D96" s="26" t="s">
        <v>556</v>
      </c>
      <c r="E96" s="81" t="s">
        <v>548</v>
      </c>
      <c r="F96" s="65">
        <v>22300</v>
      </c>
      <c r="G96" s="65">
        <f t="shared" ref="G96" si="19">(F96/12)*9</f>
        <v>16725</v>
      </c>
      <c r="H96" s="65">
        <v>22300</v>
      </c>
      <c r="I96" s="62">
        <f t="shared" si="15"/>
        <v>100</v>
      </c>
    </row>
    <row r="97" spans="1:9" s="16" customFormat="1" ht="13.5">
      <c r="A97" s="25"/>
      <c r="B97" s="44"/>
      <c r="C97" s="25"/>
      <c r="D97" s="26"/>
      <c r="E97" s="51" t="s">
        <v>395</v>
      </c>
      <c r="F97" s="63">
        <f>SUM(F46)</f>
        <v>3769100</v>
      </c>
      <c r="G97" s="63">
        <f>SUM(G46)</f>
        <v>2826825</v>
      </c>
      <c r="H97" s="63">
        <f>SUM(H46)</f>
        <v>3804200</v>
      </c>
      <c r="I97" s="62">
        <f t="shared" si="15"/>
        <v>100.93125679870528</v>
      </c>
    </row>
    <row r="98" spans="1:9" s="16" customFormat="1" ht="12.75">
      <c r="A98" s="10" t="s">
        <v>385</v>
      </c>
      <c r="B98" s="13"/>
      <c r="C98" s="13"/>
      <c r="D98" s="13"/>
      <c r="E98" s="13" t="s">
        <v>421</v>
      </c>
      <c r="F98" s="61"/>
      <c r="G98" s="61"/>
      <c r="H98" s="61"/>
      <c r="I98" s="61"/>
    </row>
    <row r="99" spans="1:9" s="20" customFormat="1" ht="13.5">
      <c r="A99" s="17"/>
      <c r="B99" s="17"/>
      <c r="C99" s="17">
        <v>610000</v>
      </c>
      <c r="D99" s="18">
        <v>1</v>
      </c>
      <c r="E99" s="17" t="s">
        <v>182</v>
      </c>
      <c r="F99" s="62">
        <f>SUM(F100+F113)</f>
        <v>606700</v>
      </c>
      <c r="G99" s="62">
        <f>SUM(G100+G113)</f>
        <v>455025</v>
      </c>
      <c r="H99" s="62">
        <f>SUM(H100+H113)</f>
        <v>606700</v>
      </c>
      <c r="I99" s="62">
        <f t="shared" ref="I99:I128" si="20">SUM(H99/F99)*100</f>
        <v>100</v>
      </c>
    </row>
    <row r="100" spans="1:9" s="24" customFormat="1" ht="13.5">
      <c r="A100" s="21"/>
      <c r="B100" s="43"/>
      <c r="C100" s="21">
        <v>613000</v>
      </c>
      <c r="D100" s="22" t="s">
        <v>10</v>
      </c>
      <c r="E100" s="21" t="s">
        <v>183</v>
      </c>
      <c r="F100" s="63">
        <f>SUM(F101:F112)</f>
        <v>489700</v>
      </c>
      <c r="G100" s="63">
        <f>SUM(G101:G112)</f>
        <v>367275</v>
      </c>
      <c r="H100" s="63">
        <f>SUM(H101:H112)</f>
        <v>489700</v>
      </c>
      <c r="I100" s="62">
        <f t="shared" si="20"/>
        <v>100</v>
      </c>
    </row>
    <row r="101" spans="1:9" s="16" customFormat="1" ht="13.5">
      <c r="A101" s="25"/>
      <c r="B101" s="44" t="s">
        <v>286</v>
      </c>
      <c r="C101" s="25">
        <v>613100</v>
      </c>
      <c r="D101" s="26" t="s">
        <v>12</v>
      </c>
      <c r="E101" s="25" t="s">
        <v>330</v>
      </c>
      <c r="F101" s="65">
        <v>1000</v>
      </c>
      <c r="G101" s="65">
        <f t="shared" ref="G101:G112" si="21">(F101/12)*9</f>
        <v>750</v>
      </c>
      <c r="H101" s="65">
        <v>1000</v>
      </c>
      <c r="I101" s="62">
        <f t="shared" si="20"/>
        <v>100</v>
      </c>
    </row>
    <row r="102" spans="1:9" s="16" customFormat="1" ht="14.25" customHeight="1">
      <c r="A102" s="25"/>
      <c r="B102" s="44" t="s">
        <v>286</v>
      </c>
      <c r="C102" s="25">
        <v>613400</v>
      </c>
      <c r="D102" s="26" t="s">
        <v>20</v>
      </c>
      <c r="E102" s="81" t="s">
        <v>327</v>
      </c>
      <c r="F102" s="88">
        <v>10000</v>
      </c>
      <c r="G102" s="65">
        <f t="shared" si="21"/>
        <v>7500</v>
      </c>
      <c r="H102" s="88">
        <v>10000</v>
      </c>
      <c r="I102" s="62">
        <f t="shared" si="20"/>
        <v>100</v>
      </c>
    </row>
    <row r="103" spans="1:9" s="16" customFormat="1" ht="12.75" customHeight="1">
      <c r="A103" s="25"/>
      <c r="B103" s="44" t="s">
        <v>286</v>
      </c>
      <c r="C103" s="25">
        <v>613400</v>
      </c>
      <c r="D103" s="26" t="s">
        <v>23</v>
      </c>
      <c r="E103" s="81" t="s">
        <v>325</v>
      </c>
      <c r="F103" s="88">
        <v>7000</v>
      </c>
      <c r="G103" s="65">
        <f t="shared" si="21"/>
        <v>5250</v>
      </c>
      <c r="H103" s="88">
        <v>7000</v>
      </c>
      <c r="I103" s="62">
        <f t="shared" si="20"/>
        <v>100</v>
      </c>
    </row>
    <row r="104" spans="1:9" s="16" customFormat="1" ht="17.25" customHeight="1">
      <c r="A104" s="25"/>
      <c r="B104" s="44" t="s">
        <v>286</v>
      </c>
      <c r="C104" s="25">
        <v>613700</v>
      </c>
      <c r="D104" s="26" t="s">
        <v>191</v>
      </c>
      <c r="E104" s="81" t="s">
        <v>338</v>
      </c>
      <c r="F104" s="88">
        <v>165000</v>
      </c>
      <c r="G104" s="65">
        <f t="shared" si="21"/>
        <v>123750</v>
      </c>
      <c r="H104" s="88">
        <v>165000</v>
      </c>
      <c r="I104" s="62">
        <f t="shared" si="20"/>
        <v>100</v>
      </c>
    </row>
    <row r="105" spans="1:9" s="16" customFormat="1" ht="24" customHeight="1">
      <c r="A105" s="25"/>
      <c r="B105" s="44" t="s">
        <v>286</v>
      </c>
      <c r="C105" s="25">
        <v>613700</v>
      </c>
      <c r="D105" s="26" t="s">
        <v>192</v>
      </c>
      <c r="E105" s="81" t="s">
        <v>572</v>
      </c>
      <c r="F105" s="88">
        <v>66200</v>
      </c>
      <c r="G105" s="65">
        <f t="shared" ref="G105" si="22">(F105/12)*9</f>
        <v>49650</v>
      </c>
      <c r="H105" s="88">
        <v>66200</v>
      </c>
      <c r="I105" s="62">
        <f t="shared" si="20"/>
        <v>100</v>
      </c>
    </row>
    <row r="106" spans="1:9" s="16" customFormat="1" ht="18.75" customHeight="1">
      <c r="A106" s="25"/>
      <c r="B106" s="44" t="s">
        <v>286</v>
      </c>
      <c r="C106" s="25">
        <v>613700</v>
      </c>
      <c r="D106" s="26" t="s">
        <v>193</v>
      </c>
      <c r="E106" s="81" t="s">
        <v>339</v>
      </c>
      <c r="F106" s="88">
        <v>130000</v>
      </c>
      <c r="G106" s="65">
        <f t="shared" si="21"/>
        <v>97500</v>
      </c>
      <c r="H106" s="88">
        <v>130000</v>
      </c>
      <c r="I106" s="62">
        <f t="shared" si="20"/>
        <v>100</v>
      </c>
    </row>
    <row r="107" spans="1:9" s="16" customFormat="1" ht="15.75" customHeight="1">
      <c r="A107" s="25"/>
      <c r="B107" s="44" t="s">
        <v>286</v>
      </c>
      <c r="C107" s="25">
        <v>613700</v>
      </c>
      <c r="D107" s="26" t="s">
        <v>194</v>
      </c>
      <c r="E107" s="81" t="s">
        <v>397</v>
      </c>
      <c r="F107" s="88">
        <v>40000</v>
      </c>
      <c r="G107" s="65">
        <f t="shared" si="21"/>
        <v>30000</v>
      </c>
      <c r="H107" s="88">
        <v>40000</v>
      </c>
      <c r="I107" s="62">
        <f t="shared" si="20"/>
        <v>100</v>
      </c>
    </row>
    <row r="108" spans="1:9" s="16" customFormat="1" ht="14.25" customHeight="1">
      <c r="A108" s="25"/>
      <c r="B108" s="44" t="s">
        <v>286</v>
      </c>
      <c r="C108" s="25">
        <v>613700</v>
      </c>
      <c r="D108" s="58" t="s">
        <v>341</v>
      </c>
      <c r="E108" s="81" t="s">
        <v>559</v>
      </c>
      <c r="F108" s="88">
        <v>27000</v>
      </c>
      <c r="G108" s="65">
        <f t="shared" si="21"/>
        <v>20250</v>
      </c>
      <c r="H108" s="88">
        <v>27000</v>
      </c>
      <c r="I108" s="62">
        <f t="shared" si="20"/>
        <v>100</v>
      </c>
    </row>
    <row r="109" spans="1:9" s="16" customFormat="1" ht="12.75" customHeight="1">
      <c r="A109" s="25"/>
      <c r="B109" s="44" t="s">
        <v>286</v>
      </c>
      <c r="C109" s="25">
        <v>613900</v>
      </c>
      <c r="D109" s="26" t="s">
        <v>342</v>
      </c>
      <c r="E109" s="81" t="s">
        <v>340</v>
      </c>
      <c r="F109" s="88">
        <v>28000</v>
      </c>
      <c r="G109" s="65">
        <f t="shared" si="21"/>
        <v>21000</v>
      </c>
      <c r="H109" s="88">
        <v>28000</v>
      </c>
      <c r="I109" s="62">
        <f t="shared" si="20"/>
        <v>100</v>
      </c>
    </row>
    <row r="110" spans="1:9" s="16" customFormat="1" ht="13.5" customHeight="1">
      <c r="A110" s="25"/>
      <c r="B110" s="44" t="s">
        <v>286</v>
      </c>
      <c r="C110" s="25">
        <v>613900</v>
      </c>
      <c r="D110" s="26" t="s">
        <v>345</v>
      </c>
      <c r="E110" s="81" t="s">
        <v>454</v>
      </c>
      <c r="F110" s="88">
        <v>10000</v>
      </c>
      <c r="G110" s="65">
        <f t="shared" si="21"/>
        <v>7500</v>
      </c>
      <c r="H110" s="88">
        <v>10000</v>
      </c>
      <c r="I110" s="62">
        <f t="shared" si="20"/>
        <v>100</v>
      </c>
    </row>
    <row r="111" spans="1:9" s="16" customFormat="1" ht="13.5">
      <c r="A111" s="25"/>
      <c r="B111" s="44" t="s">
        <v>286</v>
      </c>
      <c r="C111" s="25">
        <v>613900</v>
      </c>
      <c r="D111" s="26" t="s">
        <v>380</v>
      </c>
      <c r="E111" s="81" t="s">
        <v>455</v>
      </c>
      <c r="F111" s="88">
        <v>500</v>
      </c>
      <c r="G111" s="65">
        <f t="shared" si="21"/>
        <v>375</v>
      </c>
      <c r="H111" s="88">
        <v>500</v>
      </c>
      <c r="I111" s="62">
        <f t="shared" si="20"/>
        <v>100</v>
      </c>
    </row>
    <row r="112" spans="1:9" s="16" customFormat="1" ht="12.75" customHeight="1">
      <c r="A112" s="25"/>
      <c r="B112" s="44" t="s">
        <v>286</v>
      </c>
      <c r="C112" s="25">
        <v>613900</v>
      </c>
      <c r="D112" s="26" t="s">
        <v>571</v>
      </c>
      <c r="E112" s="81" t="s">
        <v>414</v>
      </c>
      <c r="F112" s="88">
        <v>5000</v>
      </c>
      <c r="G112" s="65">
        <f t="shared" si="21"/>
        <v>3750</v>
      </c>
      <c r="H112" s="88">
        <v>5000</v>
      </c>
      <c r="I112" s="62">
        <f t="shared" si="20"/>
        <v>100</v>
      </c>
    </row>
    <row r="113" spans="1:9" s="24" customFormat="1" ht="13.5">
      <c r="A113" s="21"/>
      <c r="B113" s="43"/>
      <c r="C113" s="21">
        <v>614000</v>
      </c>
      <c r="D113" s="22" t="s">
        <v>29</v>
      </c>
      <c r="E113" s="82" t="s">
        <v>196</v>
      </c>
      <c r="F113" s="104">
        <f t="shared" ref="F113" si="23">SUM(F114:F123)</f>
        <v>117000</v>
      </c>
      <c r="G113" s="63">
        <f>SUM(G114:G123)</f>
        <v>87750</v>
      </c>
      <c r="H113" s="104">
        <f t="shared" ref="H113" si="24">SUM(H114:H123)</f>
        <v>117000</v>
      </c>
      <c r="I113" s="62">
        <f t="shared" si="20"/>
        <v>100</v>
      </c>
    </row>
    <row r="114" spans="1:9" s="16" customFormat="1" ht="16.5" customHeight="1">
      <c r="A114" s="25"/>
      <c r="B114" s="44" t="s">
        <v>286</v>
      </c>
      <c r="C114" s="25">
        <v>614100</v>
      </c>
      <c r="D114" s="26" t="s">
        <v>31</v>
      </c>
      <c r="E114" s="119" t="s">
        <v>560</v>
      </c>
      <c r="F114" s="88">
        <v>15000</v>
      </c>
      <c r="G114" s="65">
        <f t="shared" ref="G114:G123" si="25">(F114/12)*9</f>
        <v>11250</v>
      </c>
      <c r="H114" s="88">
        <v>15000</v>
      </c>
      <c r="I114" s="62">
        <f t="shared" si="20"/>
        <v>100</v>
      </c>
    </row>
    <row r="115" spans="1:9" s="16" customFormat="1" ht="12" customHeight="1">
      <c r="A115" s="25"/>
      <c r="B115" s="44" t="s">
        <v>286</v>
      </c>
      <c r="C115" s="25">
        <v>614200</v>
      </c>
      <c r="D115" s="26" t="s">
        <v>198</v>
      </c>
      <c r="E115" s="81" t="s">
        <v>367</v>
      </c>
      <c r="F115" s="88">
        <v>30000</v>
      </c>
      <c r="G115" s="65">
        <f t="shared" si="25"/>
        <v>22500</v>
      </c>
      <c r="H115" s="88">
        <v>30000</v>
      </c>
      <c r="I115" s="62">
        <f t="shared" si="20"/>
        <v>100</v>
      </c>
    </row>
    <row r="116" spans="1:9" s="16" customFormat="1" ht="14.25" customHeight="1">
      <c r="A116" s="25"/>
      <c r="B116" s="44" t="s">
        <v>286</v>
      </c>
      <c r="C116" s="25">
        <v>614200</v>
      </c>
      <c r="D116" s="26" t="s">
        <v>201</v>
      </c>
      <c r="E116" s="119" t="s">
        <v>522</v>
      </c>
      <c r="F116" s="88">
        <v>4500</v>
      </c>
      <c r="G116" s="65">
        <f t="shared" ref="G116" si="26">(F116/12)*9</f>
        <v>3375</v>
      </c>
      <c r="H116" s="88">
        <v>4500</v>
      </c>
      <c r="I116" s="62">
        <f t="shared" si="20"/>
        <v>100</v>
      </c>
    </row>
    <row r="117" spans="1:9" s="16" customFormat="1" ht="16.5" customHeight="1">
      <c r="A117" s="25"/>
      <c r="B117" s="44" t="s">
        <v>286</v>
      </c>
      <c r="C117" s="25">
        <v>614300</v>
      </c>
      <c r="D117" s="26" t="s">
        <v>203</v>
      </c>
      <c r="E117" s="81" t="s">
        <v>329</v>
      </c>
      <c r="F117" s="88">
        <v>15000</v>
      </c>
      <c r="G117" s="65">
        <f t="shared" si="25"/>
        <v>11250</v>
      </c>
      <c r="H117" s="88">
        <v>15000</v>
      </c>
      <c r="I117" s="62">
        <f t="shared" si="20"/>
        <v>100</v>
      </c>
    </row>
    <row r="118" spans="1:9" s="16" customFormat="1" ht="24.75" hidden="1">
      <c r="A118" s="25"/>
      <c r="B118" s="44"/>
      <c r="C118" s="25">
        <v>614300</v>
      </c>
      <c r="D118" s="26"/>
      <c r="E118" s="81" t="s">
        <v>438</v>
      </c>
      <c r="F118" s="88"/>
      <c r="G118" s="65">
        <f t="shared" si="25"/>
        <v>0</v>
      </c>
      <c r="H118" s="88"/>
      <c r="I118" s="62" t="e">
        <f t="shared" si="20"/>
        <v>#DIV/0!</v>
      </c>
    </row>
    <row r="119" spans="1:9" s="16" customFormat="1" ht="13.5" hidden="1">
      <c r="A119" s="25"/>
      <c r="B119" s="44"/>
      <c r="C119" s="25">
        <v>614400</v>
      </c>
      <c r="D119" s="26" t="s">
        <v>203</v>
      </c>
      <c r="E119" s="81" t="s">
        <v>437</v>
      </c>
      <c r="F119" s="88"/>
      <c r="G119" s="65">
        <f t="shared" si="25"/>
        <v>0</v>
      </c>
      <c r="H119" s="88"/>
      <c r="I119" s="62" t="e">
        <f t="shared" si="20"/>
        <v>#DIV/0!</v>
      </c>
    </row>
    <row r="120" spans="1:9" s="16" customFormat="1" ht="23.25" customHeight="1">
      <c r="A120" s="25"/>
      <c r="B120" s="44" t="s">
        <v>286</v>
      </c>
      <c r="C120" s="25">
        <v>614300</v>
      </c>
      <c r="D120" s="26" t="s">
        <v>206</v>
      </c>
      <c r="E120" s="81" t="s">
        <v>468</v>
      </c>
      <c r="F120" s="88">
        <v>18000</v>
      </c>
      <c r="G120" s="65">
        <f t="shared" si="25"/>
        <v>13500</v>
      </c>
      <c r="H120" s="88">
        <v>18000</v>
      </c>
      <c r="I120" s="62">
        <f t="shared" si="20"/>
        <v>100</v>
      </c>
    </row>
    <row r="121" spans="1:9" s="16" customFormat="1" ht="23.25" customHeight="1">
      <c r="A121" s="25"/>
      <c r="B121" s="44" t="s">
        <v>286</v>
      </c>
      <c r="C121" s="25">
        <v>614400</v>
      </c>
      <c r="D121" s="26" t="s">
        <v>209</v>
      </c>
      <c r="E121" s="81" t="s">
        <v>469</v>
      </c>
      <c r="F121" s="88">
        <v>12000</v>
      </c>
      <c r="G121" s="65">
        <f t="shared" si="25"/>
        <v>9000</v>
      </c>
      <c r="H121" s="88">
        <v>12000</v>
      </c>
      <c r="I121" s="62">
        <f t="shared" si="20"/>
        <v>100</v>
      </c>
    </row>
    <row r="122" spans="1:9" s="16" customFormat="1" ht="24" customHeight="1">
      <c r="A122" s="25"/>
      <c r="B122" s="44" t="s">
        <v>286</v>
      </c>
      <c r="C122" s="25">
        <v>614400</v>
      </c>
      <c r="D122" s="26" t="s">
        <v>211</v>
      </c>
      <c r="E122" s="81" t="s">
        <v>470</v>
      </c>
      <c r="F122" s="88">
        <v>2500</v>
      </c>
      <c r="G122" s="65">
        <f t="shared" si="25"/>
        <v>1875</v>
      </c>
      <c r="H122" s="88">
        <v>2500</v>
      </c>
      <c r="I122" s="62">
        <f t="shared" si="20"/>
        <v>100</v>
      </c>
    </row>
    <row r="123" spans="1:9" s="16" customFormat="1" ht="13.5">
      <c r="A123" s="25"/>
      <c r="B123" s="44" t="s">
        <v>286</v>
      </c>
      <c r="C123" s="25">
        <v>614500</v>
      </c>
      <c r="D123" s="26" t="s">
        <v>233</v>
      </c>
      <c r="E123" s="81" t="s">
        <v>415</v>
      </c>
      <c r="F123" s="88">
        <v>20000</v>
      </c>
      <c r="G123" s="65">
        <f t="shared" si="25"/>
        <v>15000</v>
      </c>
      <c r="H123" s="88">
        <v>20000</v>
      </c>
      <c r="I123" s="62">
        <f t="shared" si="20"/>
        <v>100</v>
      </c>
    </row>
    <row r="124" spans="1:9" s="24" customFormat="1" ht="13.5">
      <c r="A124" s="21"/>
      <c r="B124" s="43"/>
      <c r="C124" s="21">
        <v>821000</v>
      </c>
      <c r="D124" s="22">
        <v>2</v>
      </c>
      <c r="E124" s="83" t="s">
        <v>213</v>
      </c>
      <c r="F124" s="104">
        <f t="shared" ref="F124" si="27">SUM(F125:F127)</f>
        <v>421500</v>
      </c>
      <c r="G124" s="63">
        <f>SUM(G125:G127)</f>
        <v>316125</v>
      </c>
      <c r="H124" s="104">
        <f t="shared" ref="H124" si="28">SUM(H125:H127)</f>
        <v>421500</v>
      </c>
      <c r="I124" s="62">
        <f t="shared" si="20"/>
        <v>100</v>
      </c>
    </row>
    <row r="125" spans="1:9" s="16" customFormat="1" ht="13.5">
      <c r="A125" s="25"/>
      <c r="B125" s="44" t="s">
        <v>286</v>
      </c>
      <c r="C125" s="25">
        <v>821300</v>
      </c>
      <c r="D125" s="26" t="s">
        <v>54</v>
      </c>
      <c r="E125" s="81" t="s">
        <v>328</v>
      </c>
      <c r="F125" s="88">
        <v>235000</v>
      </c>
      <c r="G125" s="65">
        <f t="shared" ref="G125:G127" si="29">(F125/12)*9</f>
        <v>176250</v>
      </c>
      <c r="H125" s="88">
        <v>235000</v>
      </c>
      <c r="I125" s="62">
        <f t="shared" si="20"/>
        <v>100</v>
      </c>
    </row>
    <row r="126" spans="1:9" s="16" customFormat="1" ht="12" customHeight="1">
      <c r="A126" s="25"/>
      <c r="B126" s="44" t="s">
        <v>286</v>
      </c>
      <c r="C126" s="25">
        <v>821300</v>
      </c>
      <c r="D126" s="26" t="s">
        <v>72</v>
      </c>
      <c r="E126" s="81" t="s">
        <v>416</v>
      </c>
      <c r="F126" s="88">
        <v>1500</v>
      </c>
      <c r="G126" s="65">
        <f t="shared" si="29"/>
        <v>1125</v>
      </c>
      <c r="H126" s="88">
        <v>1500</v>
      </c>
      <c r="I126" s="62">
        <f t="shared" si="20"/>
        <v>100</v>
      </c>
    </row>
    <row r="127" spans="1:9" s="16" customFormat="1" ht="14.25" customHeight="1">
      <c r="A127" s="25"/>
      <c r="B127" s="44" t="s">
        <v>286</v>
      </c>
      <c r="C127" s="25">
        <v>821300</v>
      </c>
      <c r="D127" s="26" t="s">
        <v>82</v>
      </c>
      <c r="E127" s="81" t="s">
        <v>326</v>
      </c>
      <c r="F127" s="88">
        <v>185000</v>
      </c>
      <c r="G127" s="65">
        <f t="shared" si="29"/>
        <v>138750</v>
      </c>
      <c r="H127" s="88">
        <v>185000</v>
      </c>
      <c r="I127" s="62">
        <f t="shared" si="20"/>
        <v>100</v>
      </c>
    </row>
    <row r="128" spans="1:9" s="16" customFormat="1" ht="13.5">
      <c r="A128" s="25"/>
      <c r="B128" s="25"/>
      <c r="C128" s="25"/>
      <c r="D128" s="26"/>
      <c r="E128" s="51" t="s">
        <v>396</v>
      </c>
      <c r="F128" s="63">
        <f>SUM(F99+F124)</f>
        <v>1028200</v>
      </c>
      <c r="G128" s="63">
        <f>SUM(G99+G124)</f>
        <v>771150</v>
      </c>
      <c r="H128" s="63">
        <f>SUM(H99+H124)</f>
        <v>1028200</v>
      </c>
      <c r="I128" s="62">
        <f t="shared" si="20"/>
        <v>100</v>
      </c>
    </row>
    <row r="129" spans="1:9" s="16" customFormat="1" ht="26.25" customHeight="1">
      <c r="A129" s="10" t="s">
        <v>386</v>
      </c>
      <c r="B129" s="13"/>
      <c r="C129" s="13"/>
      <c r="D129" s="14"/>
      <c r="E129" s="52" t="s">
        <v>422</v>
      </c>
      <c r="F129" s="61"/>
      <c r="G129" s="61"/>
      <c r="H129" s="61"/>
      <c r="I129" s="61"/>
    </row>
    <row r="130" spans="1:9" s="20" customFormat="1" ht="13.5">
      <c r="A130" s="17"/>
      <c r="B130" s="42"/>
      <c r="C130" s="17">
        <v>610000</v>
      </c>
      <c r="D130" s="18">
        <v>1</v>
      </c>
      <c r="E130" s="17" t="s">
        <v>182</v>
      </c>
      <c r="F130" s="62">
        <f>SUM(F131+F145+F150)</f>
        <v>4200500</v>
      </c>
      <c r="G130" s="62">
        <f>SUM(G131+G145+G150)</f>
        <v>3150375</v>
      </c>
      <c r="H130" s="62">
        <f>SUM(H131+H145+H150)</f>
        <v>4200500</v>
      </c>
      <c r="I130" s="62">
        <f t="shared" ref="I130:I162" si="30">SUM(H130/F130)*100</f>
        <v>100</v>
      </c>
    </row>
    <row r="131" spans="1:9" s="24" customFormat="1" ht="13.5">
      <c r="A131" s="21"/>
      <c r="B131" s="43"/>
      <c r="C131" s="21">
        <v>613000</v>
      </c>
      <c r="D131" s="22" t="s">
        <v>10</v>
      </c>
      <c r="E131" s="21" t="s">
        <v>183</v>
      </c>
      <c r="F131" s="63">
        <f t="shared" ref="F131" si="31">SUM(F132:F141)</f>
        <v>3471500</v>
      </c>
      <c r="G131" s="63">
        <f>SUM(G132:G141)</f>
        <v>2603625</v>
      </c>
      <c r="H131" s="63">
        <f t="shared" ref="H131" si="32">SUM(H132:H141)</f>
        <v>3471500</v>
      </c>
      <c r="I131" s="62">
        <f t="shared" si="30"/>
        <v>100</v>
      </c>
    </row>
    <row r="132" spans="1:9" s="16" customFormat="1" ht="13.5">
      <c r="A132" s="25"/>
      <c r="B132" s="44" t="s">
        <v>188</v>
      </c>
      <c r="C132" s="25">
        <v>613100</v>
      </c>
      <c r="D132" s="26" t="s">
        <v>12</v>
      </c>
      <c r="E132" s="25" t="s">
        <v>185</v>
      </c>
      <c r="F132" s="65">
        <v>1000</v>
      </c>
      <c r="G132" s="65">
        <f t="shared" ref="G132:G141" si="33">(F132/12)*9</f>
        <v>750</v>
      </c>
      <c r="H132" s="65">
        <v>1000</v>
      </c>
      <c r="I132" s="62">
        <f t="shared" si="30"/>
        <v>100</v>
      </c>
    </row>
    <row r="133" spans="1:9" s="16" customFormat="1" ht="13.5">
      <c r="A133" s="25"/>
      <c r="B133" s="44" t="s">
        <v>215</v>
      </c>
      <c r="C133" s="25">
        <v>613200</v>
      </c>
      <c r="D133" s="26" t="s">
        <v>20</v>
      </c>
      <c r="E133" s="25" t="s">
        <v>216</v>
      </c>
      <c r="F133" s="65">
        <v>280000</v>
      </c>
      <c r="G133" s="65">
        <f t="shared" si="33"/>
        <v>210000</v>
      </c>
      <c r="H133" s="65">
        <v>280000</v>
      </c>
      <c r="I133" s="62">
        <f t="shared" si="30"/>
        <v>100</v>
      </c>
    </row>
    <row r="134" spans="1:9" s="16" customFormat="1" ht="13.5">
      <c r="A134" s="25"/>
      <c r="B134" s="44" t="s">
        <v>217</v>
      </c>
      <c r="C134" s="25">
        <v>613300</v>
      </c>
      <c r="D134" s="26" t="s">
        <v>23</v>
      </c>
      <c r="E134" s="25" t="s">
        <v>358</v>
      </c>
      <c r="F134" s="65">
        <v>1262725</v>
      </c>
      <c r="G134" s="65">
        <f t="shared" si="33"/>
        <v>947043.75</v>
      </c>
      <c r="H134" s="65">
        <v>1262725</v>
      </c>
      <c r="I134" s="62">
        <f t="shared" si="30"/>
        <v>100</v>
      </c>
    </row>
    <row r="135" spans="1:9" s="16" customFormat="1" ht="13.5">
      <c r="A135" s="25"/>
      <c r="B135" s="44" t="s">
        <v>217</v>
      </c>
      <c r="C135" s="25">
        <v>613300</v>
      </c>
      <c r="D135" s="26" t="s">
        <v>191</v>
      </c>
      <c r="E135" s="25" t="s">
        <v>343</v>
      </c>
      <c r="F135" s="65">
        <v>769000</v>
      </c>
      <c r="G135" s="65">
        <f t="shared" si="33"/>
        <v>576750</v>
      </c>
      <c r="H135" s="65">
        <v>769000</v>
      </c>
      <c r="I135" s="62">
        <f t="shared" si="30"/>
        <v>100</v>
      </c>
    </row>
    <row r="136" spans="1:9" s="16" customFormat="1" ht="13.5">
      <c r="A136" s="25"/>
      <c r="B136" s="44" t="s">
        <v>218</v>
      </c>
      <c r="C136" s="25">
        <v>613300</v>
      </c>
      <c r="D136" s="26" t="s">
        <v>192</v>
      </c>
      <c r="E136" s="25" t="s">
        <v>523</v>
      </c>
      <c r="F136" s="65">
        <v>350000</v>
      </c>
      <c r="G136" s="65">
        <f t="shared" si="33"/>
        <v>262500</v>
      </c>
      <c r="H136" s="65">
        <v>350000</v>
      </c>
      <c r="I136" s="62">
        <f t="shared" si="30"/>
        <v>100</v>
      </c>
    </row>
    <row r="137" spans="1:9" s="16" customFormat="1" ht="13.5">
      <c r="A137" s="25"/>
      <c r="B137" s="44" t="s">
        <v>218</v>
      </c>
      <c r="C137" s="25">
        <v>613300</v>
      </c>
      <c r="D137" s="26" t="s">
        <v>193</v>
      </c>
      <c r="E137" s="25" t="s">
        <v>476</v>
      </c>
      <c r="F137" s="65">
        <v>90000</v>
      </c>
      <c r="G137" s="65">
        <f t="shared" si="33"/>
        <v>67500</v>
      </c>
      <c r="H137" s="65">
        <v>90000</v>
      </c>
      <c r="I137" s="62">
        <f t="shared" si="30"/>
        <v>100</v>
      </c>
    </row>
    <row r="138" spans="1:9" s="16" customFormat="1" ht="13.5">
      <c r="A138" s="25"/>
      <c r="B138" s="44" t="s">
        <v>190</v>
      </c>
      <c r="C138" s="25">
        <v>613700</v>
      </c>
      <c r="D138" s="26" t="s">
        <v>194</v>
      </c>
      <c r="E138" s="25" t="s">
        <v>344</v>
      </c>
      <c r="F138" s="65">
        <v>559000</v>
      </c>
      <c r="G138" s="65">
        <f t="shared" si="33"/>
        <v>419250</v>
      </c>
      <c r="H138" s="65">
        <v>559000</v>
      </c>
      <c r="I138" s="62">
        <f t="shared" si="30"/>
        <v>100</v>
      </c>
    </row>
    <row r="139" spans="1:9" s="16" customFormat="1" ht="13.5">
      <c r="A139" s="25"/>
      <c r="B139" s="44" t="s">
        <v>188</v>
      </c>
      <c r="C139" s="25">
        <v>613900</v>
      </c>
      <c r="D139" s="26" t="s">
        <v>341</v>
      </c>
      <c r="E139" s="25" t="s">
        <v>441</v>
      </c>
      <c r="F139" s="65">
        <v>500</v>
      </c>
      <c r="G139" s="65">
        <f t="shared" si="33"/>
        <v>375</v>
      </c>
      <c r="H139" s="65">
        <v>500</v>
      </c>
      <c r="I139" s="62">
        <f t="shared" si="30"/>
        <v>100</v>
      </c>
    </row>
    <row r="140" spans="1:9" s="16" customFormat="1" ht="13.5">
      <c r="A140" s="25"/>
      <c r="B140" s="44" t="s">
        <v>188</v>
      </c>
      <c r="C140" s="25">
        <v>613900</v>
      </c>
      <c r="D140" s="58" t="s">
        <v>342</v>
      </c>
      <c r="E140" s="25" t="s">
        <v>186</v>
      </c>
      <c r="F140" s="65">
        <v>59275</v>
      </c>
      <c r="G140" s="65">
        <f t="shared" si="33"/>
        <v>44456.25</v>
      </c>
      <c r="H140" s="65">
        <v>59275</v>
      </c>
      <c r="I140" s="62">
        <f t="shared" si="30"/>
        <v>100</v>
      </c>
    </row>
    <row r="141" spans="1:9" s="16" customFormat="1" ht="13.5">
      <c r="A141" s="25"/>
      <c r="B141" s="44" t="s">
        <v>190</v>
      </c>
      <c r="C141" s="25">
        <v>613900</v>
      </c>
      <c r="D141" s="58" t="s">
        <v>345</v>
      </c>
      <c r="E141" s="25" t="s">
        <v>220</v>
      </c>
      <c r="F141" s="65">
        <v>100000</v>
      </c>
      <c r="G141" s="65">
        <f t="shared" si="33"/>
        <v>75000</v>
      </c>
      <c r="H141" s="65">
        <v>100000</v>
      </c>
      <c r="I141" s="62">
        <f t="shared" si="30"/>
        <v>100</v>
      </c>
    </row>
    <row r="142" spans="1:9" s="24" customFormat="1" ht="13.5" hidden="1">
      <c r="A142" s="21"/>
      <c r="B142" s="43"/>
      <c r="C142" s="21"/>
      <c r="D142" s="22"/>
      <c r="E142" s="21"/>
      <c r="F142" s="63"/>
      <c r="G142" s="63"/>
      <c r="H142" s="63"/>
      <c r="I142" s="62" t="e">
        <f t="shared" si="30"/>
        <v>#DIV/0!</v>
      </c>
    </row>
    <row r="143" spans="1:9" s="16" customFormat="1" ht="13.5" hidden="1">
      <c r="A143" s="25"/>
      <c r="B143" s="44"/>
      <c r="C143" s="25"/>
      <c r="D143" s="26"/>
      <c r="E143" s="25"/>
      <c r="F143" s="65"/>
      <c r="G143" s="65"/>
      <c r="H143" s="65"/>
      <c r="I143" s="62" t="e">
        <f t="shared" si="30"/>
        <v>#DIV/0!</v>
      </c>
    </row>
    <row r="144" spans="1:9" s="16" customFormat="1" ht="13.5" hidden="1">
      <c r="A144" s="25"/>
      <c r="B144" s="44"/>
      <c r="C144" s="25"/>
      <c r="D144" s="58"/>
      <c r="E144" s="25"/>
      <c r="F144" s="65"/>
      <c r="G144" s="65"/>
      <c r="H144" s="65"/>
      <c r="I144" s="62" t="e">
        <f t="shared" si="30"/>
        <v>#DIV/0!</v>
      </c>
    </row>
    <row r="145" spans="1:9" s="24" customFormat="1" ht="13.5">
      <c r="A145" s="21"/>
      <c r="B145" s="43"/>
      <c r="C145" s="21">
        <v>614000</v>
      </c>
      <c r="D145" s="22" t="s">
        <v>29</v>
      </c>
      <c r="E145" s="21" t="s">
        <v>196</v>
      </c>
      <c r="F145" s="63">
        <f>SUM(F146:F149)</f>
        <v>349000</v>
      </c>
      <c r="G145" s="63">
        <f>SUM(G146:G149)</f>
        <v>261750</v>
      </c>
      <c r="H145" s="63">
        <f>SUM(H146:H149)</f>
        <v>349000</v>
      </c>
      <c r="I145" s="62">
        <f t="shared" si="30"/>
        <v>100</v>
      </c>
    </row>
    <row r="146" spans="1:9" s="16" customFormat="1" ht="13.5">
      <c r="A146" s="25"/>
      <c r="B146" s="44" t="s">
        <v>243</v>
      </c>
      <c r="C146" s="25">
        <v>614100</v>
      </c>
      <c r="D146" s="26" t="s">
        <v>31</v>
      </c>
      <c r="E146" s="25" t="s">
        <v>355</v>
      </c>
      <c r="F146" s="65">
        <v>104000</v>
      </c>
      <c r="G146" s="65">
        <f t="shared" ref="G146:G149" si="34">(F146/12)*9</f>
        <v>78000</v>
      </c>
      <c r="H146" s="65">
        <v>104000</v>
      </c>
      <c r="I146" s="62">
        <f t="shared" si="30"/>
        <v>100</v>
      </c>
    </row>
    <row r="147" spans="1:9" s="16" customFormat="1" ht="13.5">
      <c r="A147" s="25"/>
      <c r="B147" s="44" t="s">
        <v>215</v>
      </c>
      <c r="C147" s="25">
        <v>614100</v>
      </c>
      <c r="D147" s="26" t="s">
        <v>198</v>
      </c>
      <c r="E147" s="25" t="s">
        <v>281</v>
      </c>
      <c r="F147" s="65">
        <v>180000</v>
      </c>
      <c r="G147" s="65">
        <f t="shared" si="34"/>
        <v>135000</v>
      </c>
      <c r="H147" s="65">
        <v>180000</v>
      </c>
      <c r="I147" s="62">
        <f t="shared" si="30"/>
        <v>100</v>
      </c>
    </row>
    <row r="148" spans="1:9" s="16" customFormat="1" ht="24.75">
      <c r="A148" s="25"/>
      <c r="B148" s="44" t="s">
        <v>190</v>
      </c>
      <c r="C148" s="25">
        <v>614400</v>
      </c>
      <c r="D148" s="26" t="s">
        <v>201</v>
      </c>
      <c r="E148" s="81" t="s">
        <v>557</v>
      </c>
      <c r="F148" s="65">
        <v>25000</v>
      </c>
      <c r="G148" s="65">
        <f t="shared" ref="G148" si="35">(F148/12)*9</f>
        <v>18750</v>
      </c>
      <c r="H148" s="65">
        <v>25000</v>
      </c>
      <c r="I148" s="62">
        <f t="shared" si="30"/>
        <v>100</v>
      </c>
    </row>
    <row r="149" spans="1:9" s="16" customFormat="1" ht="13.5">
      <c r="A149" s="25"/>
      <c r="B149" s="44" t="s">
        <v>190</v>
      </c>
      <c r="C149" s="25">
        <v>614400</v>
      </c>
      <c r="D149" s="26" t="s">
        <v>203</v>
      </c>
      <c r="E149" s="81" t="s">
        <v>558</v>
      </c>
      <c r="F149" s="65">
        <v>40000</v>
      </c>
      <c r="G149" s="65">
        <f t="shared" si="34"/>
        <v>30000</v>
      </c>
      <c r="H149" s="65">
        <v>40000</v>
      </c>
      <c r="I149" s="62">
        <f t="shared" si="30"/>
        <v>100</v>
      </c>
    </row>
    <row r="150" spans="1:9" s="24" customFormat="1" ht="13.5">
      <c r="A150" s="21"/>
      <c r="B150" s="43"/>
      <c r="C150" s="21">
        <v>61600</v>
      </c>
      <c r="D150" s="22" t="s">
        <v>45</v>
      </c>
      <c r="E150" s="21" t="s">
        <v>221</v>
      </c>
      <c r="F150" s="63">
        <f t="shared" ref="F150:H150" si="36">SUM(F151)</f>
        <v>380000</v>
      </c>
      <c r="G150" s="63">
        <f>SUM(G151)</f>
        <v>285000</v>
      </c>
      <c r="H150" s="63">
        <f t="shared" si="36"/>
        <v>380000</v>
      </c>
      <c r="I150" s="62">
        <f t="shared" si="30"/>
        <v>100</v>
      </c>
    </row>
    <row r="151" spans="1:9" s="16" customFormat="1" ht="13.5">
      <c r="A151" s="25"/>
      <c r="B151" s="44" t="s">
        <v>222</v>
      </c>
      <c r="C151" s="25">
        <v>616100</v>
      </c>
      <c r="D151" s="26" t="s">
        <v>47</v>
      </c>
      <c r="E151" s="25" t="s">
        <v>223</v>
      </c>
      <c r="F151" s="65">
        <v>380000</v>
      </c>
      <c r="G151" s="65">
        <f t="shared" ref="G151" si="37">(F151/12)*9</f>
        <v>285000</v>
      </c>
      <c r="H151" s="65">
        <v>380000</v>
      </c>
      <c r="I151" s="62">
        <f t="shared" si="30"/>
        <v>100</v>
      </c>
    </row>
    <row r="152" spans="1:9" s="24" customFormat="1" ht="13.5">
      <c r="A152" s="21"/>
      <c r="B152" s="43"/>
      <c r="C152" s="21">
        <v>821000</v>
      </c>
      <c r="D152" s="22" t="s">
        <v>308</v>
      </c>
      <c r="E152" s="51" t="s">
        <v>213</v>
      </c>
      <c r="F152" s="63">
        <f t="shared" ref="F152" si="38">SUM(F153:F160)</f>
        <v>8308700</v>
      </c>
      <c r="G152" s="63">
        <f>SUM(G153:G160)</f>
        <v>6231525</v>
      </c>
      <c r="H152" s="63">
        <f t="shared" ref="H152" si="39">SUM(H153:H160)</f>
        <v>7886000</v>
      </c>
      <c r="I152" s="62">
        <f t="shared" si="30"/>
        <v>94.912561531888258</v>
      </c>
    </row>
    <row r="153" spans="1:9" s="16" customFormat="1" ht="13.5">
      <c r="A153" s="25"/>
      <c r="B153" s="44" t="s">
        <v>188</v>
      </c>
      <c r="C153" s="25">
        <v>821100</v>
      </c>
      <c r="D153" s="26" t="s">
        <v>54</v>
      </c>
      <c r="E153" s="25" t="s">
        <v>324</v>
      </c>
      <c r="F153" s="65">
        <v>5000</v>
      </c>
      <c r="G153" s="65">
        <f t="shared" ref="G153:G161" si="40">(F153/12)*9</f>
        <v>3750</v>
      </c>
      <c r="H153" s="65">
        <v>5000</v>
      </c>
      <c r="I153" s="62">
        <f t="shared" si="30"/>
        <v>100</v>
      </c>
    </row>
    <row r="154" spans="1:9" s="16" customFormat="1" ht="13.5">
      <c r="A154" s="25"/>
      <c r="B154" s="44" t="s">
        <v>188</v>
      </c>
      <c r="C154" s="25">
        <v>821500</v>
      </c>
      <c r="D154" s="26" t="s">
        <v>72</v>
      </c>
      <c r="E154" s="25" t="s">
        <v>346</v>
      </c>
      <c r="F154" s="65">
        <v>50000</v>
      </c>
      <c r="G154" s="65">
        <f t="shared" si="40"/>
        <v>37500</v>
      </c>
      <c r="H154" s="65">
        <v>50000</v>
      </c>
      <c r="I154" s="62">
        <f t="shared" si="30"/>
        <v>100</v>
      </c>
    </row>
    <row r="155" spans="1:9" s="16" customFormat="1" ht="13.5">
      <c r="A155" s="25"/>
      <c r="B155" s="44" t="s">
        <v>188</v>
      </c>
      <c r="C155" s="25">
        <v>821600</v>
      </c>
      <c r="D155" s="26" t="s">
        <v>82</v>
      </c>
      <c r="E155" s="25" t="s">
        <v>364</v>
      </c>
      <c r="F155" s="65">
        <v>4541500</v>
      </c>
      <c r="G155" s="65">
        <f t="shared" si="40"/>
        <v>3406125</v>
      </c>
      <c r="H155" s="65">
        <v>4659600</v>
      </c>
      <c r="I155" s="62">
        <f t="shared" si="30"/>
        <v>102.60046240228999</v>
      </c>
    </row>
    <row r="156" spans="1:9" s="16" customFormat="1" ht="15.75" customHeight="1">
      <c r="A156" s="25"/>
      <c r="B156" s="44" t="s">
        <v>188</v>
      </c>
      <c r="C156" s="25">
        <v>821600</v>
      </c>
      <c r="D156" s="26" t="s">
        <v>88</v>
      </c>
      <c r="E156" s="81" t="s">
        <v>375</v>
      </c>
      <c r="F156" s="65">
        <v>167300</v>
      </c>
      <c r="G156" s="65">
        <f t="shared" si="40"/>
        <v>125475</v>
      </c>
      <c r="H156" s="65">
        <v>14800</v>
      </c>
      <c r="I156" s="62">
        <f t="shared" si="30"/>
        <v>8.8463837417812314</v>
      </c>
    </row>
    <row r="157" spans="1:9" s="16" customFormat="1" ht="15" customHeight="1">
      <c r="A157" s="25"/>
      <c r="B157" s="44" t="s">
        <v>188</v>
      </c>
      <c r="C157" s="25">
        <v>821600</v>
      </c>
      <c r="D157" s="26" t="s">
        <v>94</v>
      </c>
      <c r="E157" s="81" t="s">
        <v>363</v>
      </c>
      <c r="F157" s="65">
        <v>3414900</v>
      </c>
      <c r="G157" s="65">
        <f t="shared" si="40"/>
        <v>2561175</v>
      </c>
      <c r="H157" s="65">
        <v>3026600</v>
      </c>
      <c r="I157" s="62">
        <f t="shared" si="30"/>
        <v>88.629242437553074</v>
      </c>
    </row>
    <row r="158" spans="1:9" s="16" customFormat="1" ht="13.5" customHeight="1">
      <c r="A158" s="25"/>
      <c r="B158" s="44" t="s">
        <v>188</v>
      </c>
      <c r="C158" s="25">
        <v>821600</v>
      </c>
      <c r="D158" s="26" t="s">
        <v>121</v>
      </c>
      <c r="E158" s="81" t="s">
        <v>307</v>
      </c>
      <c r="F158" s="65">
        <v>100000</v>
      </c>
      <c r="G158" s="65">
        <f t="shared" si="40"/>
        <v>75000</v>
      </c>
      <c r="H158" s="65">
        <v>100000</v>
      </c>
      <c r="I158" s="62">
        <f t="shared" si="30"/>
        <v>100</v>
      </c>
    </row>
    <row r="159" spans="1:9" s="16" customFormat="1" ht="13.5">
      <c r="A159" s="25"/>
      <c r="B159" s="44" t="s">
        <v>190</v>
      </c>
      <c r="C159" s="25">
        <v>821600</v>
      </c>
      <c r="D159" s="26" t="s">
        <v>151</v>
      </c>
      <c r="E159" s="25" t="s">
        <v>337</v>
      </c>
      <c r="F159" s="65">
        <v>20000</v>
      </c>
      <c r="G159" s="65">
        <f t="shared" si="40"/>
        <v>15000</v>
      </c>
      <c r="H159" s="65">
        <v>20000</v>
      </c>
      <c r="I159" s="62">
        <f t="shared" si="30"/>
        <v>100</v>
      </c>
    </row>
    <row r="160" spans="1:9" s="16" customFormat="1" ht="13.5">
      <c r="A160" s="25"/>
      <c r="B160" s="44" t="s">
        <v>214</v>
      </c>
      <c r="C160" s="25">
        <v>821600</v>
      </c>
      <c r="D160" s="26" t="s">
        <v>158</v>
      </c>
      <c r="E160" s="25" t="s">
        <v>331</v>
      </c>
      <c r="F160" s="65">
        <v>10000</v>
      </c>
      <c r="G160" s="65">
        <f t="shared" si="40"/>
        <v>7500</v>
      </c>
      <c r="H160" s="65">
        <v>10000</v>
      </c>
      <c r="I160" s="62">
        <f t="shared" si="30"/>
        <v>100</v>
      </c>
    </row>
    <row r="161" spans="1:9" s="24" customFormat="1" ht="13.5">
      <c r="A161" s="21"/>
      <c r="B161" s="43" t="s">
        <v>222</v>
      </c>
      <c r="C161" s="21">
        <v>823100</v>
      </c>
      <c r="D161" s="22">
        <v>3</v>
      </c>
      <c r="E161" s="21" t="s">
        <v>224</v>
      </c>
      <c r="F161" s="63">
        <v>1250000</v>
      </c>
      <c r="G161" s="65">
        <f t="shared" si="40"/>
        <v>937500</v>
      </c>
      <c r="H161" s="63">
        <v>1250000</v>
      </c>
      <c r="I161" s="62">
        <f t="shared" si="30"/>
        <v>100</v>
      </c>
    </row>
    <row r="162" spans="1:9" s="16" customFormat="1" ht="13.5">
      <c r="A162" s="25"/>
      <c r="B162" s="44"/>
      <c r="C162" s="25"/>
      <c r="D162" s="26"/>
      <c r="E162" s="51" t="s">
        <v>398</v>
      </c>
      <c r="F162" s="63">
        <f>SUM(F130+F152+F161)</f>
        <v>13759200</v>
      </c>
      <c r="G162" s="63">
        <f>SUM(G130+G152+G161)</f>
        <v>10319400</v>
      </c>
      <c r="H162" s="63">
        <f>SUM(H130+H152+H161)</f>
        <v>13336500</v>
      </c>
      <c r="I162" s="62">
        <f t="shared" si="30"/>
        <v>96.927873713587999</v>
      </c>
    </row>
    <row r="163" spans="1:9" s="16" customFormat="1" ht="12.75" hidden="1">
      <c r="A163" s="25"/>
      <c r="B163" s="25"/>
      <c r="C163" s="25"/>
      <c r="D163" s="26"/>
      <c r="E163" s="51"/>
      <c r="F163" s="63"/>
      <c r="G163" s="63"/>
      <c r="H163" s="63"/>
      <c r="I163" s="63"/>
    </row>
    <row r="164" spans="1:9" s="16" customFormat="1" ht="12.75">
      <c r="A164" s="10" t="s">
        <v>387</v>
      </c>
      <c r="B164" s="13"/>
      <c r="C164" s="13"/>
      <c r="D164" s="14"/>
      <c r="E164" s="52" t="s">
        <v>423</v>
      </c>
      <c r="F164" s="61"/>
      <c r="G164" s="61"/>
      <c r="H164" s="61"/>
      <c r="I164" s="61"/>
    </row>
    <row r="165" spans="1:9" s="20" customFormat="1" ht="13.5">
      <c r="A165" s="17"/>
      <c r="B165" s="17"/>
      <c r="C165" s="17">
        <v>610000</v>
      </c>
      <c r="D165" s="18">
        <v>1</v>
      </c>
      <c r="E165" s="17" t="s">
        <v>182</v>
      </c>
      <c r="F165" s="62">
        <f t="shared" ref="F165" si="41">SUM(F166+F169+F171)</f>
        <v>5799000</v>
      </c>
      <c r="G165" s="62">
        <f>SUM(G166+G169+G171)</f>
        <v>4349250</v>
      </c>
      <c r="H165" s="62">
        <f t="shared" ref="H165" si="42">SUM(H166+H169+H171)</f>
        <v>5799000</v>
      </c>
      <c r="I165" s="62">
        <f t="shared" ref="I165:I188" si="43">SUM(H165/F165)*100</f>
        <v>100</v>
      </c>
    </row>
    <row r="166" spans="1:9" s="24" customFormat="1" ht="13.5">
      <c r="A166" s="21"/>
      <c r="B166" s="43"/>
      <c r="C166" s="21">
        <v>611000</v>
      </c>
      <c r="D166" s="22" t="s">
        <v>10</v>
      </c>
      <c r="E166" s="21" t="s">
        <v>260</v>
      </c>
      <c r="F166" s="63">
        <f t="shared" ref="F166" si="44">SUM(F167+F168)</f>
        <v>4780000</v>
      </c>
      <c r="G166" s="63">
        <f>SUM(G167+G168)</f>
        <v>3585000</v>
      </c>
      <c r="H166" s="63">
        <f t="shared" ref="H166" si="45">SUM(H167+H168)</f>
        <v>4780000</v>
      </c>
      <c r="I166" s="62">
        <f t="shared" si="43"/>
        <v>100</v>
      </c>
    </row>
    <row r="167" spans="1:9" s="16" customFormat="1" ht="13.5">
      <c r="A167" s="25"/>
      <c r="B167" s="44" t="s">
        <v>243</v>
      </c>
      <c r="C167" s="25">
        <v>611100</v>
      </c>
      <c r="D167" s="26" t="s">
        <v>12</v>
      </c>
      <c r="E167" s="25" t="s">
        <v>261</v>
      </c>
      <c r="F167" s="65">
        <v>4120000</v>
      </c>
      <c r="G167" s="65">
        <f t="shared" ref="G167:G168" si="46">(F167/12)*9</f>
        <v>3090000</v>
      </c>
      <c r="H167" s="65">
        <v>4120000</v>
      </c>
      <c r="I167" s="62">
        <f t="shared" si="43"/>
        <v>100</v>
      </c>
    </row>
    <row r="168" spans="1:9" s="16" customFormat="1" ht="13.5">
      <c r="A168" s="25"/>
      <c r="B168" s="44" t="s">
        <v>243</v>
      </c>
      <c r="C168" s="25">
        <v>611200</v>
      </c>
      <c r="D168" s="26" t="s">
        <v>20</v>
      </c>
      <c r="E168" s="25" t="s">
        <v>262</v>
      </c>
      <c r="F168" s="65">
        <v>660000</v>
      </c>
      <c r="G168" s="65">
        <f t="shared" si="46"/>
        <v>495000</v>
      </c>
      <c r="H168" s="65">
        <v>660000</v>
      </c>
      <c r="I168" s="62">
        <f t="shared" si="43"/>
        <v>100</v>
      </c>
    </row>
    <row r="169" spans="1:9" s="24" customFormat="1" ht="13.5">
      <c r="A169" s="21"/>
      <c r="B169" s="43"/>
      <c r="C169" s="21">
        <v>612000</v>
      </c>
      <c r="D169" s="22" t="s">
        <v>29</v>
      </c>
      <c r="E169" s="21" t="s">
        <v>263</v>
      </c>
      <c r="F169" s="63">
        <f t="shared" ref="F169:H169" si="47">SUM(F170)</f>
        <v>450000</v>
      </c>
      <c r="G169" s="63">
        <f>SUM(G170)</f>
        <v>337500</v>
      </c>
      <c r="H169" s="63">
        <f t="shared" si="47"/>
        <v>450000</v>
      </c>
      <c r="I169" s="62">
        <f t="shared" si="43"/>
        <v>100</v>
      </c>
    </row>
    <row r="170" spans="1:9" s="16" customFormat="1" ht="13.5">
      <c r="A170" s="25"/>
      <c r="B170" s="44" t="s">
        <v>243</v>
      </c>
      <c r="C170" s="25">
        <v>612100</v>
      </c>
      <c r="D170" s="26" t="s">
        <v>31</v>
      </c>
      <c r="E170" s="25" t="s">
        <v>263</v>
      </c>
      <c r="F170" s="65">
        <v>450000</v>
      </c>
      <c r="G170" s="65">
        <f t="shared" ref="G170" si="48">(F170/12)*9</f>
        <v>337500</v>
      </c>
      <c r="H170" s="65">
        <v>450000</v>
      </c>
      <c r="I170" s="62">
        <f t="shared" si="43"/>
        <v>100</v>
      </c>
    </row>
    <row r="171" spans="1:9" s="24" customFormat="1" ht="13.5">
      <c r="A171" s="21"/>
      <c r="B171" s="43"/>
      <c r="C171" s="21">
        <v>613000</v>
      </c>
      <c r="D171" s="22" t="s">
        <v>45</v>
      </c>
      <c r="E171" s="21" t="s">
        <v>183</v>
      </c>
      <c r="F171" s="63">
        <f t="shared" ref="F171" si="49">SUM(F172:F183)</f>
        <v>569000</v>
      </c>
      <c r="G171" s="63">
        <f>SUM(G172:G183)</f>
        <v>426750</v>
      </c>
      <c r="H171" s="63">
        <f t="shared" ref="H171" si="50">SUM(H172:H183)</f>
        <v>569000</v>
      </c>
      <c r="I171" s="62">
        <f t="shared" si="43"/>
        <v>100</v>
      </c>
    </row>
    <row r="172" spans="1:9" s="16" customFormat="1" ht="13.5">
      <c r="A172" s="25"/>
      <c r="B172" s="44" t="s">
        <v>264</v>
      </c>
      <c r="C172" s="25">
        <v>613100</v>
      </c>
      <c r="D172" s="26" t="s">
        <v>47</v>
      </c>
      <c r="E172" s="25" t="s">
        <v>185</v>
      </c>
      <c r="F172" s="65">
        <v>1000</v>
      </c>
      <c r="G172" s="65">
        <f t="shared" ref="G172:G182" si="51">(F172/12)*9</f>
        <v>750</v>
      </c>
      <c r="H172" s="65">
        <v>1000</v>
      </c>
      <c r="I172" s="62">
        <f t="shared" si="43"/>
        <v>100</v>
      </c>
    </row>
    <row r="173" spans="1:9" s="16" customFormat="1" ht="13.5">
      <c r="A173" s="25"/>
      <c r="B173" s="44" t="s">
        <v>264</v>
      </c>
      <c r="C173" s="25">
        <v>613200</v>
      </c>
      <c r="D173" s="26" t="s">
        <v>50</v>
      </c>
      <c r="E173" s="25" t="s">
        <v>265</v>
      </c>
      <c r="F173" s="65">
        <v>100000</v>
      </c>
      <c r="G173" s="65">
        <f t="shared" si="51"/>
        <v>75000</v>
      </c>
      <c r="H173" s="65">
        <v>100000</v>
      </c>
      <c r="I173" s="62">
        <f t="shared" si="43"/>
        <v>100</v>
      </c>
    </row>
    <row r="174" spans="1:9" s="16" customFormat="1" ht="13.5">
      <c r="A174" s="25"/>
      <c r="B174" s="44" t="s">
        <v>264</v>
      </c>
      <c r="C174" s="25">
        <v>613300</v>
      </c>
      <c r="D174" s="26" t="s">
        <v>266</v>
      </c>
      <c r="E174" s="25" t="s">
        <v>267</v>
      </c>
      <c r="F174" s="65">
        <v>90000</v>
      </c>
      <c r="G174" s="65">
        <f t="shared" si="51"/>
        <v>67500</v>
      </c>
      <c r="H174" s="65">
        <v>90000</v>
      </c>
      <c r="I174" s="62">
        <f t="shared" si="43"/>
        <v>100</v>
      </c>
    </row>
    <row r="175" spans="1:9" s="16" customFormat="1" ht="13.5">
      <c r="A175" s="25"/>
      <c r="B175" s="44" t="s">
        <v>264</v>
      </c>
      <c r="C175" s="25">
        <v>613400</v>
      </c>
      <c r="D175" s="26" t="s">
        <v>268</v>
      </c>
      <c r="E175" s="25" t="s">
        <v>269</v>
      </c>
      <c r="F175" s="65">
        <v>80000</v>
      </c>
      <c r="G175" s="65">
        <f t="shared" si="51"/>
        <v>60000</v>
      </c>
      <c r="H175" s="65">
        <v>80000</v>
      </c>
      <c r="I175" s="62">
        <f t="shared" si="43"/>
        <v>100</v>
      </c>
    </row>
    <row r="176" spans="1:9" s="16" customFormat="1" ht="13.5">
      <c r="A176" s="25"/>
      <c r="B176" s="44" t="s">
        <v>264</v>
      </c>
      <c r="C176" s="25">
        <v>613500</v>
      </c>
      <c r="D176" s="26" t="s">
        <v>270</v>
      </c>
      <c r="E176" s="25" t="s">
        <v>271</v>
      </c>
      <c r="F176" s="65">
        <v>30000</v>
      </c>
      <c r="G176" s="65">
        <f t="shared" si="51"/>
        <v>22500</v>
      </c>
      <c r="H176" s="65">
        <v>30000</v>
      </c>
      <c r="I176" s="62">
        <f t="shared" si="43"/>
        <v>100</v>
      </c>
    </row>
    <row r="177" spans="1:9" s="16" customFormat="1" ht="13.5">
      <c r="A177" s="25"/>
      <c r="B177" s="44" t="s">
        <v>264</v>
      </c>
      <c r="C177" s="25">
        <v>613700</v>
      </c>
      <c r="D177" s="26" t="s">
        <v>272</v>
      </c>
      <c r="E177" s="25" t="s">
        <v>273</v>
      </c>
      <c r="F177" s="65">
        <v>40000</v>
      </c>
      <c r="G177" s="65">
        <f t="shared" si="51"/>
        <v>30000</v>
      </c>
      <c r="H177" s="65">
        <v>40000</v>
      </c>
      <c r="I177" s="62">
        <f t="shared" si="43"/>
        <v>100</v>
      </c>
    </row>
    <row r="178" spans="1:9" s="16" customFormat="1" ht="13.5">
      <c r="A178" s="25"/>
      <c r="B178" s="44" t="s">
        <v>264</v>
      </c>
      <c r="C178" s="25">
        <v>613800</v>
      </c>
      <c r="D178" s="26" t="s">
        <v>274</v>
      </c>
      <c r="E178" s="25" t="s">
        <v>275</v>
      </c>
      <c r="F178" s="65">
        <v>14500</v>
      </c>
      <c r="G178" s="65">
        <f t="shared" si="51"/>
        <v>10875</v>
      </c>
      <c r="H178" s="65">
        <v>14500</v>
      </c>
      <c r="I178" s="62">
        <f t="shared" si="43"/>
        <v>100</v>
      </c>
    </row>
    <row r="179" spans="1:9" s="16" customFormat="1" ht="13.5">
      <c r="A179" s="25"/>
      <c r="B179" s="44" t="s">
        <v>188</v>
      </c>
      <c r="C179" s="25">
        <v>613900</v>
      </c>
      <c r="D179" s="58" t="s">
        <v>276</v>
      </c>
      <c r="E179" s="25" t="s">
        <v>348</v>
      </c>
      <c r="F179" s="65">
        <v>13000</v>
      </c>
      <c r="G179" s="65">
        <f t="shared" si="51"/>
        <v>9750</v>
      </c>
      <c r="H179" s="65">
        <v>13000</v>
      </c>
      <c r="I179" s="62">
        <f t="shared" si="43"/>
        <v>100</v>
      </c>
    </row>
    <row r="180" spans="1:9" s="16" customFormat="1" ht="13.5">
      <c r="A180" s="25"/>
      <c r="B180" s="44" t="s">
        <v>188</v>
      </c>
      <c r="C180" s="25">
        <v>613900</v>
      </c>
      <c r="D180" s="26" t="s">
        <v>381</v>
      </c>
      <c r="E180" s="25" t="s">
        <v>456</v>
      </c>
      <c r="F180" s="65">
        <v>100000</v>
      </c>
      <c r="G180" s="65">
        <f t="shared" si="51"/>
        <v>75000</v>
      </c>
      <c r="H180" s="65">
        <v>100000</v>
      </c>
      <c r="I180" s="62">
        <f t="shared" si="43"/>
        <v>100</v>
      </c>
    </row>
    <row r="181" spans="1:9" s="16" customFormat="1" ht="13.5">
      <c r="A181" s="25"/>
      <c r="B181" s="44" t="s">
        <v>188</v>
      </c>
      <c r="C181" s="25">
        <v>613900</v>
      </c>
      <c r="D181" s="26" t="s">
        <v>457</v>
      </c>
      <c r="E181" s="25" t="s">
        <v>441</v>
      </c>
      <c r="F181" s="65">
        <v>500</v>
      </c>
      <c r="G181" s="65">
        <f t="shared" si="51"/>
        <v>375</v>
      </c>
      <c r="H181" s="65">
        <v>500</v>
      </c>
      <c r="I181" s="62">
        <f t="shared" si="43"/>
        <v>100</v>
      </c>
    </row>
    <row r="182" spans="1:9" s="16" customFormat="1" ht="13.5">
      <c r="A182" s="25"/>
      <c r="B182" s="44" t="s">
        <v>264</v>
      </c>
      <c r="C182" s="25">
        <v>613900</v>
      </c>
      <c r="D182" s="26" t="s">
        <v>458</v>
      </c>
      <c r="E182" s="25" t="s">
        <v>186</v>
      </c>
      <c r="F182" s="65">
        <v>100000</v>
      </c>
      <c r="G182" s="65">
        <f t="shared" si="51"/>
        <v>75000</v>
      </c>
      <c r="H182" s="65">
        <v>100000</v>
      </c>
      <c r="I182" s="62">
        <f t="shared" si="43"/>
        <v>100</v>
      </c>
    </row>
    <row r="183" spans="1:9" s="16" customFormat="1" ht="13.5" hidden="1">
      <c r="A183" s="25"/>
      <c r="B183" s="44"/>
      <c r="C183" s="25"/>
      <c r="D183" s="26"/>
      <c r="E183" s="25"/>
      <c r="F183" s="65"/>
      <c r="G183" s="65"/>
      <c r="H183" s="65"/>
      <c r="I183" s="62" t="e">
        <f t="shared" si="43"/>
        <v>#DIV/0!</v>
      </c>
    </row>
    <row r="184" spans="1:9" s="24" customFormat="1" ht="13.5">
      <c r="A184" s="21"/>
      <c r="B184" s="43"/>
      <c r="C184" s="21">
        <v>821000</v>
      </c>
      <c r="D184" s="22">
        <v>2</v>
      </c>
      <c r="E184" s="51" t="s">
        <v>213</v>
      </c>
      <c r="F184" s="63">
        <f t="shared" ref="F184" si="52">SUM(F185:F187)</f>
        <v>140000</v>
      </c>
      <c r="G184" s="63">
        <f>SUM(G185:G187)</f>
        <v>105000</v>
      </c>
      <c r="H184" s="63">
        <f t="shared" ref="H184" si="53">SUM(H185:H187)</f>
        <v>140000</v>
      </c>
      <c r="I184" s="62">
        <f t="shared" si="43"/>
        <v>100</v>
      </c>
    </row>
    <row r="185" spans="1:9" s="16" customFormat="1" ht="13.5">
      <c r="A185" s="25"/>
      <c r="B185" s="44" t="s">
        <v>264</v>
      </c>
      <c r="C185" s="25">
        <v>821300</v>
      </c>
      <c r="D185" s="26" t="s">
        <v>54</v>
      </c>
      <c r="E185" s="25" t="s">
        <v>283</v>
      </c>
      <c r="F185" s="65">
        <v>70000</v>
      </c>
      <c r="G185" s="65">
        <f t="shared" ref="G185:G187" si="54">(F185/12)*9</f>
        <v>52500</v>
      </c>
      <c r="H185" s="65">
        <v>70000</v>
      </c>
      <c r="I185" s="62">
        <f t="shared" si="43"/>
        <v>100</v>
      </c>
    </row>
    <row r="186" spans="1:9" s="16" customFormat="1" ht="13.5" hidden="1">
      <c r="A186" s="25"/>
      <c r="B186" s="44"/>
      <c r="C186" s="25"/>
      <c r="D186" s="26"/>
      <c r="E186" s="25"/>
      <c r="F186" s="65"/>
      <c r="G186" s="65">
        <f t="shared" si="54"/>
        <v>0</v>
      </c>
      <c r="H186" s="65"/>
      <c r="I186" s="62" t="e">
        <f t="shared" si="43"/>
        <v>#DIV/0!</v>
      </c>
    </row>
    <row r="187" spans="1:9" s="16" customFormat="1" ht="13.5">
      <c r="A187" s="25"/>
      <c r="B187" s="44" t="s">
        <v>264</v>
      </c>
      <c r="C187" s="25">
        <v>821600</v>
      </c>
      <c r="D187" s="26" t="s">
        <v>72</v>
      </c>
      <c r="E187" s="25" t="s">
        <v>284</v>
      </c>
      <c r="F187" s="65">
        <v>70000</v>
      </c>
      <c r="G187" s="65">
        <f t="shared" si="54"/>
        <v>52500</v>
      </c>
      <c r="H187" s="65">
        <v>70000</v>
      </c>
      <c r="I187" s="62">
        <f t="shared" si="43"/>
        <v>100</v>
      </c>
    </row>
    <row r="188" spans="1:9" s="16" customFormat="1" ht="13.5">
      <c r="A188" s="25"/>
      <c r="B188" s="44"/>
      <c r="C188" s="25"/>
      <c r="D188" s="26"/>
      <c r="E188" s="51" t="s">
        <v>399</v>
      </c>
      <c r="F188" s="63">
        <f t="shared" ref="F188" si="55">SUM(F165+F184)</f>
        <v>5939000</v>
      </c>
      <c r="G188" s="63">
        <f>SUM(G165+G184)</f>
        <v>4454250</v>
      </c>
      <c r="H188" s="63">
        <f t="shared" ref="H188" si="56">SUM(H165+H184)</f>
        <v>5939000</v>
      </c>
      <c r="I188" s="62">
        <f t="shared" si="43"/>
        <v>100</v>
      </c>
    </row>
    <row r="189" spans="1:9" s="16" customFormat="1" ht="12.75">
      <c r="A189" s="10" t="s">
        <v>388</v>
      </c>
      <c r="B189" s="47"/>
      <c r="C189" s="47"/>
      <c r="D189" s="48"/>
      <c r="E189" s="52" t="s">
        <v>424</v>
      </c>
      <c r="F189" s="68"/>
      <c r="G189" s="68"/>
      <c r="H189" s="68"/>
      <c r="I189" s="68"/>
    </row>
    <row r="190" spans="1:9" s="20" customFormat="1" ht="13.5">
      <c r="A190" s="17"/>
      <c r="B190" s="17"/>
      <c r="C190" s="17">
        <v>610000</v>
      </c>
      <c r="D190" s="18">
        <v>1</v>
      </c>
      <c r="E190" s="17" t="s">
        <v>182</v>
      </c>
      <c r="F190" s="62">
        <f t="shared" ref="F190:H190" si="57">SUM(F191)</f>
        <v>34500</v>
      </c>
      <c r="G190" s="62">
        <f>SUM(G191)</f>
        <v>25875</v>
      </c>
      <c r="H190" s="62">
        <f t="shared" si="57"/>
        <v>34500</v>
      </c>
      <c r="I190" s="62">
        <f t="shared" ref="I190:I196" si="58">SUM(H190/F190)*100</f>
        <v>100</v>
      </c>
    </row>
    <row r="191" spans="1:9" s="24" customFormat="1" ht="13.5">
      <c r="A191" s="21"/>
      <c r="B191" s="43"/>
      <c r="C191" s="21">
        <v>613000</v>
      </c>
      <c r="D191" s="22" t="s">
        <v>10</v>
      </c>
      <c r="E191" s="21" t="s">
        <v>183</v>
      </c>
      <c r="F191" s="63">
        <f t="shared" ref="F191" si="59">SUM(F192:F194)</f>
        <v>34500</v>
      </c>
      <c r="G191" s="63">
        <f>SUM(G192:G194)</f>
        <v>25875</v>
      </c>
      <c r="H191" s="63">
        <f t="shared" ref="H191" si="60">SUM(H192:H194)</f>
        <v>34500</v>
      </c>
      <c r="I191" s="62">
        <f t="shared" si="58"/>
        <v>100</v>
      </c>
    </row>
    <row r="192" spans="1:9" s="16" customFormat="1" ht="13.5">
      <c r="A192" s="25"/>
      <c r="B192" s="44" t="s">
        <v>184</v>
      </c>
      <c r="C192" s="25">
        <v>613100</v>
      </c>
      <c r="D192" s="26" t="s">
        <v>12</v>
      </c>
      <c r="E192" s="25" t="s">
        <v>185</v>
      </c>
      <c r="F192" s="65">
        <v>4500</v>
      </c>
      <c r="G192" s="65">
        <f t="shared" ref="G192:G195" si="61">(F192/12)*9</f>
        <v>3375</v>
      </c>
      <c r="H192" s="65">
        <v>4500</v>
      </c>
      <c r="I192" s="62">
        <f t="shared" si="58"/>
        <v>100</v>
      </c>
    </row>
    <row r="193" spans="1:9" s="16" customFormat="1" ht="13.5">
      <c r="A193" s="25"/>
      <c r="B193" s="44" t="s">
        <v>184</v>
      </c>
      <c r="C193" s="25">
        <v>613900</v>
      </c>
      <c r="D193" s="26" t="s">
        <v>20</v>
      </c>
      <c r="E193" s="25" t="s">
        <v>441</v>
      </c>
      <c r="F193" s="65">
        <v>15000</v>
      </c>
      <c r="G193" s="65">
        <f t="shared" si="61"/>
        <v>11250</v>
      </c>
      <c r="H193" s="65">
        <v>15000</v>
      </c>
      <c r="I193" s="62">
        <f t="shared" si="58"/>
        <v>100</v>
      </c>
    </row>
    <row r="194" spans="1:9" s="16" customFormat="1" ht="13.5">
      <c r="A194" s="25"/>
      <c r="B194" s="44" t="s">
        <v>184</v>
      </c>
      <c r="C194" s="25">
        <v>613900</v>
      </c>
      <c r="D194" s="26" t="s">
        <v>23</v>
      </c>
      <c r="E194" s="25" t="s">
        <v>186</v>
      </c>
      <c r="F194" s="65">
        <v>15000</v>
      </c>
      <c r="G194" s="65">
        <f t="shared" si="61"/>
        <v>11250</v>
      </c>
      <c r="H194" s="65">
        <v>15000</v>
      </c>
      <c r="I194" s="62">
        <f t="shared" si="58"/>
        <v>100</v>
      </c>
    </row>
    <row r="195" spans="1:9" s="24" customFormat="1" ht="13.5">
      <c r="A195" s="21"/>
      <c r="B195" s="43" t="s">
        <v>184</v>
      </c>
      <c r="C195" s="21"/>
      <c r="D195" s="22" t="s">
        <v>308</v>
      </c>
      <c r="E195" s="21" t="s">
        <v>187</v>
      </c>
      <c r="F195" s="63">
        <v>20000</v>
      </c>
      <c r="G195" s="65">
        <f t="shared" si="61"/>
        <v>15000</v>
      </c>
      <c r="H195" s="63">
        <v>20000</v>
      </c>
      <c r="I195" s="62">
        <f t="shared" si="58"/>
        <v>100</v>
      </c>
    </row>
    <row r="196" spans="1:9" s="16" customFormat="1" ht="13.5">
      <c r="A196" s="25"/>
      <c r="B196" s="25"/>
      <c r="C196" s="25"/>
      <c r="D196" s="26"/>
      <c r="E196" s="51" t="s">
        <v>400</v>
      </c>
      <c r="F196" s="63">
        <f t="shared" ref="F196" si="62">SUM(F190+F195)</f>
        <v>54500</v>
      </c>
      <c r="G196" s="63">
        <f>SUM(G190+G195)</f>
        <v>40875</v>
      </c>
      <c r="H196" s="63">
        <f t="shared" ref="H196" si="63">SUM(H190+H195)</f>
        <v>54500</v>
      </c>
      <c r="I196" s="62">
        <f t="shared" si="58"/>
        <v>100</v>
      </c>
    </row>
    <row r="197" spans="1:9" s="16" customFormat="1" ht="12.75">
      <c r="A197" s="10" t="s">
        <v>389</v>
      </c>
      <c r="B197" s="47"/>
      <c r="C197" s="47"/>
      <c r="D197" s="48"/>
      <c r="E197" s="52" t="s">
        <v>425</v>
      </c>
      <c r="F197" s="68"/>
      <c r="G197" s="68"/>
      <c r="H197" s="68"/>
      <c r="I197" s="68"/>
    </row>
    <row r="198" spans="1:9" s="20" customFormat="1" ht="13.5">
      <c r="A198" s="17"/>
      <c r="B198" s="17"/>
      <c r="C198" s="17">
        <v>610000</v>
      </c>
      <c r="D198" s="18">
        <v>1</v>
      </c>
      <c r="E198" s="17" t="s">
        <v>182</v>
      </c>
      <c r="F198" s="62">
        <f t="shared" ref="F198:H198" si="64">SUM(F199)</f>
        <v>188000</v>
      </c>
      <c r="G198" s="62">
        <f>SUM(G199)</f>
        <v>141000</v>
      </c>
      <c r="H198" s="62">
        <f t="shared" si="64"/>
        <v>188000</v>
      </c>
      <c r="I198" s="62">
        <f t="shared" ref="I198:I207" si="65">SUM(H198/F198)*100</f>
        <v>100</v>
      </c>
    </row>
    <row r="199" spans="1:9" s="24" customFormat="1" ht="13.5">
      <c r="A199" s="21"/>
      <c r="B199" s="43"/>
      <c r="C199" s="21">
        <v>613000</v>
      </c>
      <c r="D199" s="22" t="s">
        <v>10</v>
      </c>
      <c r="E199" s="21" t="s">
        <v>183</v>
      </c>
      <c r="F199" s="63">
        <f t="shared" ref="F199" si="66">SUM(F200:F206)</f>
        <v>188000</v>
      </c>
      <c r="G199" s="63">
        <f>SUM(G200:G206)</f>
        <v>141000</v>
      </c>
      <c r="H199" s="63">
        <f t="shared" ref="H199" si="67">SUM(H200:H206)</f>
        <v>188000</v>
      </c>
      <c r="I199" s="62">
        <f t="shared" si="65"/>
        <v>100</v>
      </c>
    </row>
    <row r="200" spans="1:9" s="16" customFormat="1" ht="13.5">
      <c r="A200" s="25"/>
      <c r="B200" s="44" t="s">
        <v>184</v>
      </c>
      <c r="C200" s="25">
        <v>613100</v>
      </c>
      <c r="D200" s="26" t="s">
        <v>12</v>
      </c>
      <c r="E200" s="25" t="s">
        <v>185</v>
      </c>
      <c r="F200" s="65">
        <v>1000</v>
      </c>
      <c r="G200" s="65">
        <f t="shared" ref="G200:G206" si="68">(F200/12)*9</f>
        <v>750</v>
      </c>
      <c r="H200" s="65">
        <v>1000</v>
      </c>
      <c r="I200" s="62">
        <f t="shared" si="65"/>
        <v>100</v>
      </c>
    </row>
    <row r="201" spans="1:9" s="16" customFormat="1" ht="13.5">
      <c r="A201" s="25"/>
      <c r="B201" s="44" t="s">
        <v>184</v>
      </c>
      <c r="C201" s="25">
        <v>613900</v>
      </c>
      <c r="D201" s="26" t="s">
        <v>20</v>
      </c>
      <c r="E201" s="25" t="s">
        <v>441</v>
      </c>
      <c r="F201" s="65">
        <v>500</v>
      </c>
      <c r="G201" s="65">
        <f t="shared" si="68"/>
        <v>375</v>
      </c>
      <c r="H201" s="65">
        <v>500</v>
      </c>
      <c r="I201" s="62">
        <f t="shared" si="65"/>
        <v>100</v>
      </c>
    </row>
    <row r="202" spans="1:9" s="16" customFormat="1" ht="13.5">
      <c r="A202" s="25"/>
      <c r="B202" s="44" t="s">
        <v>184</v>
      </c>
      <c r="C202" s="25">
        <v>613900</v>
      </c>
      <c r="D202" s="26" t="s">
        <v>23</v>
      </c>
      <c r="E202" s="25" t="s">
        <v>186</v>
      </c>
      <c r="F202" s="65">
        <v>19500</v>
      </c>
      <c r="G202" s="65">
        <f t="shared" si="68"/>
        <v>14625</v>
      </c>
      <c r="H202" s="65">
        <v>19500</v>
      </c>
      <c r="I202" s="62">
        <f t="shared" si="65"/>
        <v>100</v>
      </c>
    </row>
    <row r="203" spans="1:9" s="16" customFormat="1" ht="13.5">
      <c r="A203" s="25"/>
      <c r="B203" s="44" t="s">
        <v>184</v>
      </c>
      <c r="C203" s="25">
        <v>613900</v>
      </c>
      <c r="D203" s="26" t="s">
        <v>191</v>
      </c>
      <c r="E203" s="25" t="s">
        <v>227</v>
      </c>
      <c r="F203" s="65">
        <v>20000</v>
      </c>
      <c r="G203" s="65">
        <f t="shared" si="68"/>
        <v>15000</v>
      </c>
      <c r="H203" s="65">
        <v>20000</v>
      </c>
      <c r="I203" s="62">
        <f t="shared" si="65"/>
        <v>100</v>
      </c>
    </row>
    <row r="204" spans="1:9" s="16" customFormat="1" ht="13.5">
      <c r="A204" s="25"/>
      <c r="B204" s="44" t="s">
        <v>184</v>
      </c>
      <c r="C204" s="25">
        <v>613900</v>
      </c>
      <c r="D204" s="26" t="s">
        <v>192</v>
      </c>
      <c r="E204" s="25" t="s">
        <v>459</v>
      </c>
      <c r="F204" s="65">
        <v>20000</v>
      </c>
      <c r="G204" s="65">
        <f t="shared" si="68"/>
        <v>15000</v>
      </c>
      <c r="H204" s="65">
        <v>20000</v>
      </c>
      <c r="I204" s="62">
        <f t="shared" si="65"/>
        <v>100</v>
      </c>
    </row>
    <row r="205" spans="1:9" s="16" customFormat="1" ht="13.5">
      <c r="A205" s="25"/>
      <c r="B205" s="44" t="s">
        <v>184</v>
      </c>
      <c r="C205" s="25">
        <v>613900</v>
      </c>
      <c r="D205" s="26" t="s">
        <v>193</v>
      </c>
      <c r="E205" s="25" t="s">
        <v>285</v>
      </c>
      <c r="F205" s="65">
        <v>112000</v>
      </c>
      <c r="G205" s="65">
        <f t="shared" si="68"/>
        <v>84000</v>
      </c>
      <c r="H205" s="65">
        <v>112000</v>
      </c>
      <c r="I205" s="62">
        <f t="shared" si="65"/>
        <v>100</v>
      </c>
    </row>
    <row r="206" spans="1:9" s="16" customFormat="1" ht="13.5">
      <c r="A206" s="25"/>
      <c r="B206" s="44" t="s">
        <v>243</v>
      </c>
      <c r="C206" s="25">
        <v>613900</v>
      </c>
      <c r="D206" s="26" t="s">
        <v>194</v>
      </c>
      <c r="E206" s="25" t="s">
        <v>277</v>
      </c>
      <c r="F206" s="65">
        <v>15000</v>
      </c>
      <c r="G206" s="65">
        <f t="shared" si="68"/>
        <v>11250</v>
      </c>
      <c r="H206" s="65">
        <v>15000</v>
      </c>
      <c r="I206" s="62">
        <f t="shared" si="65"/>
        <v>100</v>
      </c>
    </row>
    <row r="207" spans="1:9" s="16" customFormat="1" ht="13.5">
      <c r="A207" s="25"/>
      <c r="B207" s="25"/>
      <c r="C207" s="25"/>
      <c r="D207" s="26"/>
      <c r="E207" s="51" t="s">
        <v>401</v>
      </c>
      <c r="F207" s="63">
        <f t="shared" ref="F207" si="69">SUM(F198)</f>
        <v>188000</v>
      </c>
      <c r="G207" s="63">
        <f>SUM(G198)</f>
        <v>141000</v>
      </c>
      <c r="H207" s="63">
        <f t="shared" ref="H207" si="70">SUM(H198)</f>
        <v>188000</v>
      </c>
      <c r="I207" s="62">
        <f t="shared" si="65"/>
        <v>100</v>
      </c>
    </row>
    <row r="208" spans="1:9" s="16" customFormat="1" ht="12.75">
      <c r="A208" s="10" t="s">
        <v>390</v>
      </c>
      <c r="B208" s="47"/>
      <c r="C208" s="47"/>
      <c r="D208" s="48"/>
      <c r="E208" s="52" t="s">
        <v>426</v>
      </c>
      <c r="F208" s="68"/>
      <c r="G208" s="68"/>
      <c r="H208" s="68"/>
      <c r="I208" s="68"/>
    </row>
    <row r="209" spans="1:9" s="20" customFormat="1" ht="13.5">
      <c r="A209" s="17"/>
      <c r="B209" s="17"/>
      <c r="C209" s="17">
        <v>610000</v>
      </c>
      <c r="D209" s="18">
        <v>1</v>
      </c>
      <c r="E209" s="17" t="s">
        <v>182</v>
      </c>
      <c r="F209" s="62">
        <f t="shared" ref="F209:H209" si="71">SUM(F210)</f>
        <v>4000</v>
      </c>
      <c r="G209" s="62">
        <f>SUM(G210)</f>
        <v>3000</v>
      </c>
      <c r="H209" s="62">
        <f t="shared" si="71"/>
        <v>4000</v>
      </c>
      <c r="I209" s="62">
        <f t="shared" ref="I209:I214" si="72">SUM(H209/F209)*100</f>
        <v>100</v>
      </c>
    </row>
    <row r="210" spans="1:9" s="24" customFormat="1" ht="13.5">
      <c r="A210" s="21"/>
      <c r="B210" s="43"/>
      <c r="C210" s="21">
        <v>613000</v>
      </c>
      <c r="D210" s="22" t="s">
        <v>10</v>
      </c>
      <c r="E210" s="21" t="s">
        <v>183</v>
      </c>
      <c r="F210" s="63">
        <f t="shared" ref="F210" si="73">SUM(F211:F213)</f>
        <v>4000</v>
      </c>
      <c r="G210" s="63">
        <f>SUM(G211:G213)</f>
        <v>3000</v>
      </c>
      <c r="H210" s="63">
        <f t="shared" ref="H210" si="74">SUM(H211:H213)</f>
        <v>4000</v>
      </c>
      <c r="I210" s="62">
        <f t="shared" si="72"/>
        <v>100</v>
      </c>
    </row>
    <row r="211" spans="1:9" s="16" customFormat="1" ht="13.5">
      <c r="A211" s="25"/>
      <c r="B211" s="44" t="s">
        <v>184</v>
      </c>
      <c r="C211" s="25">
        <v>613100</v>
      </c>
      <c r="D211" s="26" t="s">
        <v>12</v>
      </c>
      <c r="E211" s="25" t="s">
        <v>185</v>
      </c>
      <c r="F211" s="65">
        <v>1000</v>
      </c>
      <c r="G211" s="65">
        <f t="shared" ref="G211:G213" si="75">(F211/12)*9</f>
        <v>750</v>
      </c>
      <c r="H211" s="65">
        <v>1000</v>
      </c>
      <c r="I211" s="62">
        <f t="shared" si="72"/>
        <v>100</v>
      </c>
    </row>
    <row r="212" spans="1:9" s="16" customFormat="1" ht="13.5">
      <c r="A212" s="25"/>
      <c r="B212" s="44" t="s">
        <v>184</v>
      </c>
      <c r="C212" s="25">
        <v>613900</v>
      </c>
      <c r="D212" s="26" t="s">
        <v>20</v>
      </c>
      <c r="E212" s="25" t="s">
        <v>441</v>
      </c>
      <c r="F212" s="65">
        <v>500</v>
      </c>
      <c r="G212" s="65">
        <f t="shared" si="75"/>
        <v>375</v>
      </c>
      <c r="H212" s="65">
        <v>500</v>
      </c>
      <c r="I212" s="62">
        <f t="shared" si="72"/>
        <v>100</v>
      </c>
    </row>
    <row r="213" spans="1:9" s="16" customFormat="1" ht="13.5">
      <c r="A213" s="25"/>
      <c r="B213" s="44" t="s">
        <v>184</v>
      </c>
      <c r="C213" s="25">
        <v>613900</v>
      </c>
      <c r="D213" s="26" t="s">
        <v>23</v>
      </c>
      <c r="E213" s="25" t="s">
        <v>186</v>
      </c>
      <c r="F213" s="65">
        <v>2500</v>
      </c>
      <c r="G213" s="65">
        <f t="shared" si="75"/>
        <v>1875</v>
      </c>
      <c r="H213" s="65">
        <v>2500</v>
      </c>
      <c r="I213" s="62">
        <f t="shared" si="72"/>
        <v>100</v>
      </c>
    </row>
    <row r="214" spans="1:9" s="16" customFormat="1" ht="13.5">
      <c r="A214" s="25"/>
      <c r="B214" s="25"/>
      <c r="C214" s="25"/>
      <c r="D214" s="26"/>
      <c r="E214" s="51" t="s">
        <v>402</v>
      </c>
      <c r="F214" s="63">
        <f t="shared" ref="F214" si="76">SUM(F209)</f>
        <v>4000</v>
      </c>
      <c r="G214" s="63">
        <f>SUM(G209)</f>
        <v>3000</v>
      </c>
      <c r="H214" s="63">
        <f t="shared" ref="H214" si="77">SUM(H209)</f>
        <v>4000</v>
      </c>
      <c r="I214" s="62">
        <f t="shared" si="72"/>
        <v>100</v>
      </c>
    </row>
    <row r="215" spans="1:9" s="16" customFormat="1" ht="12.75">
      <c r="A215" s="10" t="s">
        <v>391</v>
      </c>
      <c r="B215" s="13"/>
      <c r="C215" s="13"/>
      <c r="D215" s="14"/>
      <c r="E215" s="13" t="s">
        <v>427</v>
      </c>
      <c r="F215" s="61"/>
      <c r="G215" s="61"/>
      <c r="H215" s="61"/>
      <c r="I215" s="61"/>
    </row>
    <row r="216" spans="1:9" s="20" customFormat="1" ht="13.5">
      <c r="A216" s="17"/>
      <c r="B216" s="17"/>
      <c r="C216" s="17">
        <v>610000</v>
      </c>
      <c r="D216" s="18">
        <v>1</v>
      </c>
      <c r="E216" s="17" t="s">
        <v>182</v>
      </c>
      <c r="F216" s="62">
        <f t="shared" ref="F216:H216" si="78">SUM(F217)</f>
        <v>4000</v>
      </c>
      <c r="G216" s="62">
        <f>SUM(G217)</f>
        <v>3000</v>
      </c>
      <c r="H216" s="62">
        <f t="shared" si="78"/>
        <v>4000</v>
      </c>
      <c r="I216" s="62">
        <f t="shared" ref="I216:I221" si="79">SUM(H216/F216)*100</f>
        <v>100</v>
      </c>
    </row>
    <row r="217" spans="1:9" s="24" customFormat="1" ht="13.5">
      <c r="A217" s="21"/>
      <c r="B217" s="43"/>
      <c r="C217" s="21">
        <v>613000</v>
      </c>
      <c r="D217" s="22" t="s">
        <v>10</v>
      </c>
      <c r="E217" s="21" t="s">
        <v>183</v>
      </c>
      <c r="F217" s="63">
        <f t="shared" ref="F217" si="80">SUM(F218:F220)</f>
        <v>4000</v>
      </c>
      <c r="G217" s="63">
        <f>SUM(G218:G220)</f>
        <v>3000</v>
      </c>
      <c r="H217" s="63">
        <f t="shared" ref="H217" si="81">SUM(H218:H220)</f>
        <v>4000</v>
      </c>
      <c r="I217" s="62">
        <f t="shared" si="79"/>
        <v>100</v>
      </c>
    </row>
    <row r="218" spans="1:9" s="16" customFormat="1" ht="13.5">
      <c r="A218" s="25"/>
      <c r="B218" s="44" t="s">
        <v>208</v>
      </c>
      <c r="C218" s="25">
        <v>613100</v>
      </c>
      <c r="D218" s="26" t="s">
        <v>12</v>
      </c>
      <c r="E218" s="25" t="s">
        <v>185</v>
      </c>
      <c r="F218" s="65">
        <v>1000</v>
      </c>
      <c r="G218" s="65">
        <f t="shared" ref="G218:G220" si="82">(F218/12)*9</f>
        <v>750</v>
      </c>
      <c r="H218" s="65">
        <v>1000</v>
      </c>
      <c r="I218" s="62">
        <f t="shared" si="79"/>
        <v>100</v>
      </c>
    </row>
    <row r="219" spans="1:9" s="16" customFormat="1" ht="13.5">
      <c r="A219" s="25"/>
      <c r="B219" s="44" t="s">
        <v>208</v>
      </c>
      <c r="C219" s="25">
        <v>613900</v>
      </c>
      <c r="D219" s="26" t="s">
        <v>20</v>
      </c>
      <c r="E219" s="25" t="s">
        <v>441</v>
      </c>
      <c r="F219" s="65">
        <v>500</v>
      </c>
      <c r="G219" s="65">
        <f t="shared" si="82"/>
        <v>375</v>
      </c>
      <c r="H219" s="65">
        <v>500</v>
      </c>
      <c r="I219" s="62">
        <f t="shared" si="79"/>
        <v>100</v>
      </c>
    </row>
    <row r="220" spans="1:9" s="16" customFormat="1" ht="13.5">
      <c r="A220" s="25"/>
      <c r="B220" s="44" t="s">
        <v>208</v>
      </c>
      <c r="C220" s="25">
        <v>613900</v>
      </c>
      <c r="D220" s="26" t="s">
        <v>20</v>
      </c>
      <c r="E220" s="25" t="s">
        <v>186</v>
      </c>
      <c r="F220" s="65">
        <v>2500</v>
      </c>
      <c r="G220" s="65">
        <f t="shared" si="82"/>
        <v>1875</v>
      </c>
      <c r="H220" s="65">
        <v>2500</v>
      </c>
      <c r="I220" s="62">
        <f t="shared" si="79"/>
        <v>100</v>
      </c>
    </row>
    <row r="221" spans="1:9" s="16" customFormat="1" ht="13.5">
      <c r="A221" s="25"/>
      <c r="B221" s="25"/>
      <c r="C221" s="25"/>
      <c r="D221" s="26"/>
      <c r="E221" s="51" t="s">
        <v>403</v>
      </c>
      <c r="F221" s="63">
        <f t="shared" ref="F221" si="83">SUM(F216)</f>
        <v>4000</v>
      </c>
      <c r="G221" s="63">
        <f>SUM(G216)</f>
        <v>3000</v>
      </c>
      <c r="H221" s="63">
        <f t="shared" ref="H221" si="84">SUM(H216)</f>
        <v>4000</v>
      </c>
      <c r="I221" s="62">
        <f t="shared" si="79"/>
        <v>100</v>
      </c>
    </row>
    <row r="222" spans="1:9" s="16" customFormat="1" ht="12.75" customHeight="1">
      <c r="A222" s="46" t="s">
        <v>392</v>
      </c>
      <c r="B222" s="47"/>
      <c r="C222" s="47"/>
      <c r="D222" s="48"/>
      <c r="E222" s="47" t="s">
        <v>428</v>
      </c>
      <c r="F222" s="68"/>
      <c r="G222" s="68"/>
      <c r="H222" s="68"/>
      <c r="I222" s="68"/>
    </row>
    <row r="223" spans="1:9" s="20" customFormat="1" ht="13.5">
      <c r="A223" s="17"/>
      <c r="B223" s="17"/>
      <c r="C223" s="17">
        <v>610000</v>
      </c>
      <c r="D223" s="18">
        <v>1</v>
      </c>
      <c r="E223" s="17" t="s">
        <v>182</v>
      </c>
      <c r="F223" s="62">
        <f>SUM(F224+F227+F229+F240)</f>
        <v>6501100</v>
      </c>
      <c r="G223" s="62">
        <f>SUM(G224+G227+G229+G240)</f>
        <v>4875825</v>
      </c>
      <c r="H223" s="62">
        <f>SUM(H224+H227+H229+H240)</f>
        <v>6501100</v>
      </c>
      <c r="I223" s="62">
        <f t="shared" ref="I223:I253" si="85">SUM(H223/F223)*100</f>
        <v>100</v>
      </c>
    </row>
    <row r="224" spans="1:9" s="24" customFormat="1" ht="13.5">
      <c r="A224" s="21"/>
      <c r="B224" s="43"/>
      <c r="C224" s="21">
        <v>611000</v>
      </c>
      <c r="D224" s="22" t="s">
        <v>10</v>
      </c>
      <c r="E224" s="21" t="s">
        <v>260</v>
      </c>
      <c r="F224" s="63">
        <f t="shared" ref="F224" si="86">SUM(F225+F226)</f>
        <v>690000</v>
      </c>
      <c r="G224" s="63">
        <f>SUM(G225+G226)</f>
        <v>517500</v>
      </c>
      <c r="H224" s="63">
        <f t="shared" ref="H224" si="87">SUM(H225+H226)</f>
        <v>690000</v>
      </c>
      <c r="I224" s="62">
        <f t="shared" si="85"/>
        <v>100</v>
      </c>
    </row>
    <row r="225" spans="1:9" s="16" customFormat="1" ht="13.5">
      <c r="A225" s="25"/>
      <c r="B225" s="44">
        <v>1091</v>
      </c>
      <c r="C225" s="25">
        <v>611100</v>
      </c>
      <c r="D225" s="26" t="s">
        <v>12</v>
      </c>
      <c r="E225" s="25" t="s">
        <v>261</v>
      </c>
      <c r="F225" s="65">
        <v>570000</v>
      </c>
      <c r="G225" s="65">
        <f t="shared" ref="G225:G226" si="88">(F225/12)*9</f>
        <v>427500</v>
      </c>
      <c r="H225" s="65">
        <v>570000</v>
      </c>
      <c r="I225" s="62">
        <f t="shared" si="85"/>
        <v>100</v>
      </c>
    </row>
    <row r="226" spans="1:9" s="16" customFormat="1" ht="13.5">
      <c r="A226" s="25"/>
      <c r="B226" s="44">
        <v>1091</v>
      </c>
      <c r="C226" s="25">
        <v>611200</v>
      </c>
      <c r="D226" s="26" t="s">
        <v>20</v>
      </c>
      <c r="E226" s="25" t="s">
        <v>262</v>
      </c>
      <c r="F226" s="65">
        <v>120000</v>
      </c>
      <c r="G226" s="65">
        <f t="shared" si="88"/>
        <v>90000</v>
      </c>
      <c r="H226" s="65">
        <v>120000</v>
      </c>
      <c r="I226" s="62">
        <f t="shared" si="85"/>
        <v>100</v>
      </c>
    </row>
    <row r="227" spans="1:9" s="24" customFormat="1" ht="13.5">
      <c r="A227" s="21"/>
      <c r="B227" s="43"/>
      <c r="C227" s="21">
        <v>612000</v>
      </c>
      <c r="D227" s="22" t="s">
        <v>29</v>
      </c>
      <c r="E227" s="21" t="s">
        <v>263</v>
      </c>
      <c r="F227" s="63">
        <f t="shared" ref="F227:H227" si="89">SUM(F228)</f>
        <v>55000</v>
      </c>
      <c r="G227" s="63">
        <f>SUM(G228)</f>
        <v>41250</v>
      </c>
      <c r="H227" s="63">
        <f t="shared" si="89"/>
        <v>55000</v>
      </c>
      <c r="I227" s="62">
        <f t="shared" si="85"/>
        <v>100</v>
      </c>
    </row>
    <row r="228" spans="1:9" s="16" customFormat="1" ht="13.5">
      <c r="A228" s="25"/>
      <c r="B228" s="44">
        <v>1091</v>
      </c>
      <c r="C228" s="25">
        <v>612100</v>
      </c>
      <c r="D228" s="26" t="s">
        <v>31</v>
      </c>
      <c r="E228" s="25" t="s">
        <v>263</v>
      </c>
      <c r="F228" s="65">
        <v>55000</v>
      </c>
      <c r="G228" s="65">
        <f t="shared" ref="G228" si="90">(F228/12)*9</f>
        <v>41250</v>
      </c>
      <c r="H228" s="65">
        <v>55000</v>
      </c>
      <c r="I228" s="62">
        <f t="shared" si="85"/>
        <v>100</v>
      </c>
    </row>
    <row r="229" spans="1:9" s="24" customFormat="1" ht="13.5">
      <c r="A229" s="21"/>
      <c r="B229" s="43"/>
      <c r="C229" s="21">
        <v>613000</v>
      </c>
      <c r="D229" s="22" t="s">
        <v>45</v>
      </c>
      <c r="E229" s="21" t="s">
        <v>183</v>
      </c>
      <c r="F229" s="63">
        <f t="shared" ref="F229" si="91">SUM(F230:F239)</f>
        <v>188600</v>
      </c>
      <c r="G229" s="63">
        <f>SUM(G230:G239)</f>
        <v>141450</v>
      </c>
      <c r="H229" s="63">
        <f>SUM(H230:H239)</f>
        <v>188600</v>
      </c>
      <c r="I229" s="62">
        <f t="shared" si="85"/>
        <v>100</v>
      </c>
    </row>
    <row r="230" spans="1:9" s="16" customFormat="1" ht="13.5">
      <c r="A230" s="25"/>
      <c r="B230" s="44">
        <v>1091</v>
      </c>
      <c r="C230" s="25">
        <v>613100</v>
      </c>
      <c r="D230" s="26" t="s">
        <v>47</v>
      </c>
      <c r="E230" s="25" t="s">
        <v>185</v>
      </c>
      <c r="F230" s="65">
        <v>1000</v>
      </c>
      <c r="G230" s="65">
        <f t="shared" ref="G230:G239" si="92">(F230/12)*9</f>
        <v>750</v>
      </c>
      <c r="H230" s="65">
        <v>1000</v>
      </c>
      <c r="I230" s="62">
        <f t="shared" si="85"/>
        <v>100</v>
      </c>
    </row>
    <row r="231" spans="1:9" s="16" customFormat="1" ht="13.5">
      <c r="A231" s="25"/>
      <c r="B231" s="44">
        <v>1091</v>
      </c>
      <c r="C231" s="25">
        <v>613200</v>
      </c>
      <c r="D231" s="26" t="s">
        <v>50</v>
      </c>
      <c r="E231" s="25" t="s">
        <v>265</v>
      </c>
      <c r="F231" s="65">
        <v>12000</v>
      </c>
      <c r="G231" s="65">
        <f t="shared" si="92"/>
        <v>9000</v>
      </c>
      <c r="H231" s="65">
        <v>12000</v>
      </c>
      <c r="I231" s="62">
        <f t="shared" si="85"/>
        <v>100</v>
      </c>
    </row>
    <row r="232" spans="1:9" s="16" customFormat="1" ht="13.5">
      <c r="A232" s="25"/>
      <c r="B232" s="44">
        <v>1091</v>
      </c>
      <c r="C232" s="25">
        <v>613300</v>
      </c>
      <c r="D232" s="26" t="s">
        <v>266</v>
      </c>
      <c r="E232" s="25" t="s">
        <v>267</v>
      </c>
      <c r="F232" s="65">
        <v>17000</v>
      </c>
      <c r="G232" s="65">
        <f t="shared" si="92"/>
        <v>12750</v>
      </c>
      <c r="H232" s="65">
        <v>17000</v>
      </c>
      <c r="I232" s="62">
        <f t="shared" si="85"/>
        <v>100</v>
      </c>
    </row>
    <row r="233" spans="1:9" s="16" customFormat="1" ht="24.75">
      <c r="A233" s="25"/>
      <c r="B233" s="44">
        <v>1091</v>
      </c>
      <c r="C233" s="25">
        <v>613300</v>
      </c>
      <c r="D233" s="26" t="s">
        <v>268</v>
      </c>
      <c r="E233" s="81" t="s">
        <v>568</v>
      </c>
      <c r="F233" s="65">
        <v>110000</v>
      </c>
      <c r="G233" s="65">
        <f t="shared" si="92"/>
        <v>82500</v>
      </c>
      <c r="H233" s="65">
        <v>110000</v>
      </c>
      <c r="I233" s="62">
        <f t="shared" si="85"/>
        <v>100</v>
      </c>
    </row>
    <row r="234" spans="1:9" s="16" customFormat="1" ht="13.5">
      <c r="A234" s="25"/>
      <c r="B234" s="44">
        <v>1091</v>
      </c>
      <c r="C234" s="25">
        <v>613400</v>
      </c>
      <c r="D234" s="26" t="s">
        <v>270</v>
      </c>
      <c r="E234" s="25" t="s">
        <v>269</v>
      </c>
      <c r="F234" s="65">
        <v>17100</v>
      </c>
      <c r="G234" s="65">
        <f t="shared" si="92"/>
        <v>12825</v>
      </c>
      <c r="H234" s="65">
        <v>17100</v>
      </c>
      <c r="I234" s="62">
        <f t="shared" si="85"/>
        <v>100</v>
      </c>
    </row>
    <row r="235" spans="1:9" s="16" customFormat="1" ht="13.5">
      <c r="A235" s="25"/>
      <c r="B235" s="44">
        <v>1091</v>
      </c>
      <c r="C235" s="25">
        <v>614500</v>
      </c>
      <c r="D235" s="26" t="s">
        <v>272</v>
      </c>
      <c r="E235" s="25" t="s">
        <v>323</v>
      </c>
      <c r="F235" s="65">
        <v>1000</v>
      </c>
      <c r="G235" s="65">
        <f t="shared" si="92"/>
        <v>750</v>
      </c>
      <c r="H235" s="65">
        <v>1000</v>
      </c>
      <c r="I235" s="62">
        <f t="shared" si="85"/>
        <v>100</v>
      </c>
    </row>
    <row r="236" spans="1:9" s="16" customFormat="1" ht="13.5">
      <c r="A236" s="25"/>
      <c r="B236" s="44">
        <v>1091</v>
      </c>
      <c r="C236" s="25">
        <v>613700</v>
      </c>
      <c r="D236" s="26" t="s">
        <v>274</v>
      </c>
      <c r="E236" s="25" t="s">
        <v>273</v>
      </c>
      <c r="F236" s="65">
        <v>2000</v>
      </c>
      <c r="G236" s="65">
        <f t="shared" si="92"/>
        <v>1500</v>
      </c>
      <c r="H236" s="65">
        <v>2000</v>
      </c>
      <c r="I236" s="62">
        <f t="shared" si="85"/>
        <v>100</v>
      </c>
    </row>
    <row r="237" spans="1:9" s="16" customFormat="1" ht="13.5">
      <c r="A237" s="25"/>
      <c r="B237" s="44">
        <v>1091</v>
      </c>
      <c r="C237" s="25">
        <v>613800</v>
      </c>
      <c r="D237" s="26" t="s">
        <v>341</v>
      </c>
      <c r="E237" s="25" t="s">
        <v>287</v>
      </c>
      <c r="F237" s="65">
        <v>7000</v>
      </c>
      <c r="G237" s="65">
        <f t="shared" si="92"/>
        <v>5250</v>
      </c>
      <c r="H237" s="65">
        <v>7000</v>
      </c>
      <c r="I237" s="62">
        <f t="shared" si="85"/>
        <v>100</v>
      </c>
    </row>
    <row r="238" spans="1:9" s="16" customFormat="1" ht="13.5">
      <c r="A238" s="25"/>
      <c r="B238" s="44">
        <v>1091</v>
      </c>
      <c r="C238" s="25">
        <v>613900</v>
      </c>
      <c r="D238" s="26" t="s">
        <v>381</v>
      </c>
      <c r="E238" s="25" t="s">
        <v>441</v>
      </c>
      <c r="F238" s="65">
        <v>500</v>
      </c>
      <c r="G238" s="65">
        <f t="shared" si="92"/>
        <v>375</v>
      </c>
      <c r="H238" s="65">
        <v>500</v>
      </c>
      <c r="I238" s="62">
        <f t="shared" si="85"/>
        <v>100</v>
      </c>
    </row>
    <row r="239" spans="1:9" s="16" customFormat="1" ht="13.5">
      <c r="A239" s="25"/>
      <c r="B239" s="44">
        <v>1091</v>
      </c>
      <c r="C239" s="25">
        <v>613900</v>
      </c>
      <c r="D239" s="26" t="s">
        <v>457</v>
      </c>
      <c r="E239" s="25" t="s">
        <v>186</v>
      </c>
      <c r="F239" s="65">
        <v>21000</v>
      </c>
      <c r="G239" s="65">
        <f t="shared" si="92"/>
        <v>15750</v>
      </c>
      <c r="H239" s="65">
        <v>21000</v>
      </c>
      <c r="I239" s="62">
        <f t="shared" si="85"/>
        <v>100</v>
      </c>
    </row>
    <row r="240" spans="1:9" s="24" customFormat="1" ht="13.5">
      <c r="A240" s="21"/>
      <c r="B240" s="43"/>
      <c r="C240" s="21">
        <v>614000</v>
      </c>
      <c r="D240" s="22" t="s">
        <v>278</v>
      </c>
      <c r="E240" s="21" t="s">
        <v>196</v>
      </c>
      <c r="F240" s="63">
        <f t="shared" ref="F240" si="93">SUM(F241:F248)</f>
        <v>5567500</v>
      </c>
      <c r="G240" s="63">
        <f>SUM(G241:G248)</f>
        <v>4175625</v>
      </c>
      <c r="H240" s="63">
        <f t="shared" ref="H240" si="94">SUM(H241:H248)</f>
        <v>5567500</v>
      </c>
      <c r="I240" s="62">
        <f t="shared" si="85"/>
        <v>100</v>
      </c>
    </row>
    <row r="241" spans="1:9" s="16" customFormat="1" ht="13.5">
      <c r="A241" s="25"/>
      <c r="B241" s="44">
        <v>1091</v>
      </c>
      <c r="C241" s="25">
        <v>614200</v>
      </c>
      <c r="D241" s="26" t="s">
        <v>279</v>
      </c>
      <c r="E241" s="25" t="s">
        <v>352</v>
      </c>
      <c r="F241" s="65">
        <v>100000</v>
      </c>
      <c r="G241" s="65">
        <f t="shared" ref="G241:G248" si="95">(F241/12)*9</f>
        <v>75000</v>
      </c>
      <c r="H241" s="65">
        <v>100000</v>
      </c>
      <c r="I241" s="62">
        <f t="shared" si="85"/>
        <v>100</v>
      </c>
    </row>
    <row r="242" spans="1:9" s="16" customFormat="1" ht="13.5">
      <c r="A242" s="25"/>
      <c r="B242" s="44">
        <v>1091</v>
      </c>
      <c r="C242" s="25">
        <v>614200</v>
      </c>
      <c r="D242" s="26" t="s">
        <v>280</v>
      </c>
      <c r="E242" s="25" t="s">
        <v>288</v>
      </c>
      <c r="F242" s="65">
        <v>5000000</v>
      </c>
      <c r="G242" s="65">
        <f t="shared" si="95"/>
        <v>3750000</v>
      </c>
      <c r="H242" s="65">
        <v>5000000</v>
      </c>
      <c r="I242" s="62">
        <f t="shared" si="85"/>
        <v>100</v>
      </c>
    </row>
    <row r="243" spans="1:9" s="16" customFormat="1" ht="13.5">
      <c r="A243" s="25"/>
      <c r="B243" s="44">
        <v>1091</v>
      </c>
      <c r="C243" s="25">
        <v>614200</v>
      </c>
      <c r="D243" s="26" t="s">
        <v>282</v>
      </c>
      <c r="E243" s="25" t="s">
        <v>439</v>
      </c>
      <c r="F243" s="65">
        <v>350000</v>
      </c>
      <c r="G243" s="65">
        <f t="shared" si="95"/>
        <v>262500</v>
      </c>
      <c r="H243" s="65">
        <v>350000</v>
      </c>
      <c r="I243" s="62">
        <f t="shared" si="85"/>
        <v>100</v>
      </c>
    </row>
    <row r="244" spans="1:9" s="16" customFormat="1" ht="13.5" hidden="1">
      <c r="A244" s="25"/>
      <c r="B244" s="44"/>
      <c r="C244" s="25"/>
      <c r="D244" s="26"/>
      <c r="E244" s="25"/>
      <c r="F244" s="65"/>
      <c r="G244" s="65"/>
      <c r="H244" s="65"/>
      <c r="I244" s="62" t="e">
        <f t="shared" si="85"/>
        <v>#DIV/0!</v>
      </c>
    </row>
    <row r="245" spans="1:9" s="16" customFormat="1" ht="13.5">
      <c r="A245" s="25"/>
      <c r="B245" s="44">
        <v>1091</v>
      </c>
      <c r="C245" s="25">
        <v>614200</v>
      </c>
      <c r="D245" s="26" t="s">
        <v>293</v>
      </c>
      <c r="E245" s="25" t="s">
        <v>412</v>
      </c>
      <c r="F245" s="65">
        <v>30000</v>
      </c>
      <c r="G245" s="65">
        <f t="shared" si="95"/>
        <v>22500</v>
      </c>
      <c r="H245" s="65">
        <v>30000</v>
      </c>
      <c r="I245" s="62">
        <f t="shared" si="85"/>
        <v>100</v>
      </c>
    </row>
    <row r="246" spans="1:9" s="16" customFormat="1" ht="13.5">
      <c r="A246" s="25"/>
      <c r="B246" s="44">
        <v>1091</v>
      </c>
      <c r="C246" s="25">
        <v>614200</v>
      </c>
      <c r="D246" s="26" t="s">
        <v>296</v>
      </c>
      <c r="E246" s="25" t="s">
        <v>417</v>
      </c>
      <c r="F246" s="65">
        <v>30000</v>
      </c>
      <c r="G246" s="65">
        <f t="shared" si="95"/>
        <v>22500</v>
      </c>
      <c r="H246" s="65">
        <v>30000</v>
      </c>
      <c r="I246" s="62">
        <f t="shared" si="85"/>
        <v>100</v>
      </c>
    </row>
    <row r="247" spans="1:9" s="16" customFormat="1" ht="13.5">
      <c r="A247" s="25"/>
      <c r="B247" s="44">
        <v>1091</v>
      </c>
      <c r="C247" s="25">
        <v>614200</v>
      </c>
      <c r="D247" s="26" t="s">
        <v>297</v>
      </c>
      <c r="E247" s="25" t="s">
        <v>413</v>
      </c>
      <c r="F247" s="65">
        <v>50000</v>
      </c>
      <c r="G247" s="65">
        <f t="shared" ref="G247" si="96">(F247/12)*9</f>
        <v>37500</v>
      </c>
      <c r="H247" s="65">
        <v>50000</v>
      </c>
      <c r="I247" s="62">
        <f t="shared" ref="I247:I248" si="97">SUM(H247/F247)*100</f>
        <v>100</v>
      </c>
    </row>
    <row r="248" spans="1:9" s="16" customFormat="1" ht="13.5">
      <c r="A248" s="25"/>
      <c r="B248" s="44">
        <v>1091</v>
      </c>
      <c r="C248" s="25">
        <v>614800</v>
      </c>
      <c r="D248" s="26" t="s">
        <v>299</v>
      </c>
      <c r="E248" s="25" t="s">
        <v>570</v>
      </c>
      <c r="F248" s="65">
        <v>7500</v>
      </c>
      <c r="G248" s="65">
        <f t="shared" si="95"/>
        <v>5625</v>
      </c>
      <c r="H248" s="65">
        <v>7500</v>
      </c>
      <c r="I248" s="62">
        <f t="shared" si="97"/>
        <v>100</v>
      </c>
    </row>
    <row r="249" spans="1:9" s="24" customFormat="1" ht="13.5">
      <c r="A249" s="21"/>
      <c r="B249" s="43"/>
      <c r="C249" s="21">
        <v>821000</v>
      </c>
      <c r="D249" s="22">
        <v>2</v>
      </c>
      <c r="E249" s="51" t="s">
        <v>213</v>
      </c>
      <c r="F249" s="63">
        <f>SUM(F250+F251)</f>
        <v>68000</v>
      </c>
      <c r="G249" s="63">
        <f>SUM(G250)</f>
        <v>3750</v>
      </c>
      <c r="H249" s="63">
        <f>SUM(H250+H251)</f>
        <v>68000</v>
      </c>
      <c r="I249" s="62">
        <f t="shared" si="85"/>
        <v>100</v>
      </c>
    </row>
    <row r="250" spans="1:9" s="16" customFormat="1" ht="13.5">
      <c r="A250" s="25"/>
      <c r="B250" s="44" t="s">
        <v>264</v>
      </c>
      <c r="C250" s="25">
        <v>821300</v>
      </c>
      <c r="D250" s="26" t="s">
        <v>54</v>
      </c>
      <c r="E250" s="25" t="s">
        <v>283</v>
      </c>
      <c r="F250" s="65">
        <v>5000</v>
      </c>
      <c r="G250" s="65">
        <f t="shared" ref="G250:G251" si="98">(F250/12)*9</f>
        <v>3750</v>
      </c>
      <c r="H250" s="65">
        <v>5000</v>
      </c>
      <c r="I250" s="62">
        <f t="shared" si="85"/>
        <v>100</v>
      </c>
    </row>
    <row r="251" spans="1:9" s="16" customFormat="1" ht="13.5">
      <c r="A251" s="32"/>
      <c r="B251" s="120" t="s">
        <v>264</v>
      </c>
      <c r="C251" s="32">
        <v>821600</v>
      </c>
      <c r="D251" s="33" t="s">
        <v>72</v>
      </c>
      <c r="E251" s="25" t="s">
        <v>569</v>
      </c>
      <c r="F251" s="67">
        <v>63000</v>
      </c>
      <c r="G251" s="67">
        <f t="shared" si="98"/>
        <v>47250</v>
      </c>
      <c r="H251" s="67">
        <v>63000</v>
      </c>
      <c r="I251" s="62">
        <f t="shared" ref="I251" si="99">SUM(H251/F251)*100</f>
        <v>100</v>
      </c>
    </row>
    <row r="252" spans="1:9" s="16" customFormat="1" ht="13.5">
      <c r="A252" s="32"/>
      <c r="B252" s="32"/>
      <c r="C252" s="32"/>
      <c r="D252" s="33"/>
      <c r="E252" s="51" t="s">
        <v>404</v>
      </c>
      <c r="F252" s="69">
        <f>SUM(F223+F249)</f>
        <v>6569100</v>
      </c>
      <c r="G252" s="69">
        <f>SUM(G223+G249)</f>
        <v>4879575</v>
      </c>
      <c r="H252" s="69">
        <f>SUM(H223+H249)</f>
        <v>6569100</v>
      </c>
      <c r="I252" s="62">
        <f t="shared" si="85"/>
        <v>100</v>
      </c>
    </row>
    <row r="253" spans="1:9" s="16" customFormat="1" ht="13.5">
      <c r="A253" s="25"/>
      <c r="B253" s="25"/>
      <c r="C253" s="25"/>
      <c r="D253" s="26"/>
      <c r="E253" s="51" t="s">
        <v>289</v>
      </c>
      <c r="F253" s="63">
        <f>SUM(F21+F44+F97+F128+F162+F188+F196+F207+F214+F221+F252)</f>
        <v>32646600</v>
      </c>
      <c r="G253" s="63">
        <f>SUM(G21+G44+G97+G128+G162+G188+G196+G207+G214+G221+G252)</f>
        <v>24407700</v>
      </c>
      <c r="H253" s="63">
        <f>SUM(H21+H44+H97+H128+H162+H188+H196+H207+H214+H221+H252)</f>
        <v>32275000</v>
      </c>
      <c r="I253" s="62">
        <f t="shared" si="85"/>
        <v>98.861749768735478</v>
      </c>
    </row>
    <row r="254" spans="1:9" s="16" customFormat="1" ht="12" customHeight="1">
      <c r="A254" s="46"/>
      <c r="B254" s="47"/>
      <c r="C254" s="47"/>
      <c r="D254" s="48"/>
      <c r="E254" s="47" t="s">
        <v>429</v>
      </c>
      <c r="F254" s="68"/>
      <c r="G254" s="68"/>
      <c r="H254" s="68"/>
      <c r="I254" s="68"/>
    </row>
    <row r="255" spans="1:9" s="20" customFormat="1" ht="13.5">
      <c r="A255" s="17">
        <v>610000</v>
      </c>
      <c r="B255" s="17"/>
      <c r="C255" s="17"/>
      <c r="D255" s="18" t="s">
        <v>309</v>
      </c>
      <c r="E255" s="17" t="s">
        <v>182</v>
      </c>
      <c r="F255" s="62">
        <f t="shared" ref="F255" si="100">SUM(F256+F259+F261+F270+F279)</f>
        <v>22328400</v>
      </c>
      <c r="G255" s="62" t="e">
        <f>SUM(G256+G259+G261+G270+G279)</f>
        <v>#REF!</v>
      </c>
      <c r="H255" s="62">
        <f t="shared" ref="H255" si="101">SUM(H256+H259+H261+H270+H279)</f>
        <v>22379500</v>
      </c>
      <c r="I255" s="62">
        <f t="shared" ref="I255:I289" si="102">SUM(H255/F255)*100</f>
        <v>100.22885652353057</v>
      </c>
    </row>
    <row r="256" spans="1:9" s="24" customFormat="1" ht="13.5">
      <c r="A256" s="21">
        <v>611000</v>
      </c>
      <c r="B256" s="21"/>
      <c r="C256" s="21"/>
      <c r="D256" s="22" t="s">
        <v>10</v>
      </c>
      <c r="E256" s="21" t="s">
        <v>260</v>
      </c>
      <c r="F256" s="63">
        <f t="shared" ref="F256" si="103">SUM(F257+F258)</f>
        <v>5470000</v>
      </c>
      <c r="G256" s="63">
        <f>SUM(G257+G258)</f>
        <v>4102500</v>
      </c>
      <c r="H256" s="63">
        <f t="shared" ref="H256" si="104">SUM(H257+H258)</f>
        <v>5470000</v>
      </c>
      <c r="I256" s="62">
        <f t="shared" si="102"/>
        <v>100</v>
      </c>
    </row>
    <row r="257" spans="1:9" s="16" customFormat="1" ht="13.5">
      <c r="A257" s="25"/>
      <c r="B257" s="25">
        <v>611100</v>
      </c>
      <c r="C257" s="25"/>
      <c r="D257" s="26" t="s">
        <v>12</v>
      </c>
      <c r="E257" s="25" t="s">
        <v>261</v>
      </c>
      <c r="F257" s="65">
        <f t="shared" ref="F257" si="105">SUM(F167+F225)</f>
        <v>4690000</v>
      </c>
      <c r="G257" s="65">
        <f t="shared" ref="G257:G258" si="106">SUM(G167+G225)</f>
        <v>3517500</v>
      </c>
      <c r="H257" s="65">
        <f>SUM(H167+H225)</f>
        <v>4690000</v>
      </c>
      <c r="I257" s="62">
        <f t="shared" si="102"/>
        <v>100</v>
      </c>
    </row>
    <row r="258" spans="1:9" s="16" customFormat="1" ht="13.5">
      <c r="A258" s="25"/>
      <c r="B258" s="25">
        <v>611200</v>
      </c>
      <c r="C258" s="25"/>
      <c r="D258" s="26" t="s">
        <v>20</v>
      </c>
      <c r="E258" s="25" t="s">
        <v>262</v>
      </c>
      <c r="F258" s="65">
        <f t="shared" ref="F258" si="107">SUM(F168+F226)</f>
        <v>780000</v>
      </c>
      <c r="G258" s="65">
        <f t="shared" si="106"/>
        <v>585000</v>
      </c>
      <c r="H258" s="65">
        <f>SUM(H168+H226)</f>
        <v>780000</v>
      </c>
      <c r="I258" s="62">
        <f t="shared" si="102"/>
        <v>100</v>
      </c>
    </row>
    <row r="259" spans="1:9" s="24" customFormat="1" ht="13.5">
      <c r="A259" s="21">
        <v>612000</v>
      </c>
      <c r="B259" s="21"/>
      <c r="C259" s="21"/>
      <c r="D259" s="22" t="s">
        <v>29</v>
      </c>
      <c r="E259" s="21" t="s">
        <v>263</v>
      </c>
      <c r="F259" s="63">
        <f t="shared" ref="F259:H259" si="108">SUM(F260)</f>
        <v>505000</v>
      </c>
      <c r="G259" s="63">
        <f>SUM(G260)</f>
        <v>378750</v>
      </c>
      <c r="H259" s="63">
        <f t="shared" si="108"/>
        <v>505000</v>
      </c>
      <c r="I259" s="62">
        <f t="shared" si="102"/>
        <v>100</v>
      </c>
    </row>
    <row r="260" spans="1:9" s="16" customFormat="1" ht="13.5">
      <c r="A260" s="25"/>
      <c r="B260" s="25">
        <v>612100</v>
      </c>
      <c r="C260" s="25"/>
      <c r="D260" s="26" t="s">
        <v>31</v>
      </c>
      <c r="E260" s="25" t="s">
        <v>263</v>
      </c>
      <c r="F260" s="65">
        <f t="shared" ref="F260" si="109">SUM(F170+F228)</f>
        <v>505000</v>
      </c>
      <c r="G260" s="65">
        <f>SUM(G170+G228)</f>
        <v>378750</v>
      </c>
      <c r="H260" s="65">
        <f>SUM(H170+H228)</f>
        <v>505000</v>
      </c>
      <c r="I260" s="62">
        <f t="shared" si="102"/>
        <v>100</v>
      </c>
    </row>
    <row r="261" spans="1:9" s="24" customFormat="1" ht="13.5">
      <c r="A261" s="21">
        <v>613000</v>
      </c>
      <c r="B261" s="21"/>
      <c r="C261" s="21"/>
      <c r="D261" s="22" t="s">
        <v>45</v>
      </c>
      <c r="E261" s="21" t="s">
        <v>183</v>
      </c>
      <c r="F261" s="63">
        <f t="shared" ref="F261" si="110">SUM(F262:F269)</f>
        <v>5336800</v>
      </c>
      <c r="G261" s="63" t="e">
        <f>SUM(G262:G269)</f>
        <v>#REF!</v>
      </c>
      <c r="H261" s="63">
        <f t="shared" ref="H261" si="111">SUM(H262:H269)</f>
        <v>5379800</v>
      </c>
      <c r="I261" s="62">
        <f t="shared" si="102"/>
        <v>100.80572627791935</v>
      </c>
    </row>
    <row r="262" spans="1:9" s="16" customFormat="1" ht="13.5">
      <c r="A262" s="25"/>
      <c r="B262" s="25">
        <v>613100</v>
      </c>
      <c r="C262" s="25"/>
      <c r="D262" s="26" t="s">
        <v>47</v>
      </c>
      <c r="E262" s="25" t="s">
        <v>185</v>
      </c>
      <c r="F262" s="65">
        <f>SUM(F14+F25+F48+F101+F132+F172+F192+F200+F211+F218+F230)</f>
        <v>14500</v>
      </c>
      <c r="G262" s="65">
        <f>SUM(G14+G25+G48+G101+G132+G172+G192+G200+G211+G218+G230)</f>
        <v>10875</v>
      </c>
      <c r="H262" s="65">
        <f>SUM(H14+H25+H48+H101+H132+H172+H192+H200+H211+H218+H230)</f>
        <v>14500</v>
      </c>
      <c r="I262" s="62">
        <f t="shared" si="102"/>
        <v>100</v>
      </c>
    </row>
    <row r="263" spans="1:9" s="16" customFormat="1" ht="13.5">
      <c r="A263" s="25"/>
      <c r="B263" s="25">
        <v>613200</v>
      </c>
      <c r="C263" s="25"/>
      <c r="D263" s="26" t="s">
        <v>50</v>
      </c>
      <c r="E263" s="25" t="s">
        <v>265</v>
      </c>
      <c r="F263" s="65">
        <f>SUM(F133+F173+F231)</f>
        <v>392000</v>
      </c>
      <c r="G263" s="65">
        <f>SUM(G133+G173+G231)</f>
        <v>294000</v>
      </c>
      <c r="H263" s="65">
        <f>SUM(H133+H173+H231)</f>
        <v>392000</v>
      </c>
      <c r="I263" s="62">
        <f t="shared" si="102"/>
        <v>100</v>
      </c>
    </row>
    <row r="264" spans="1:9" s="16" customFormat="1" ht="13.5">
      <c r="A264" s="25"/>
      <c r="B264" s="25">
        <v>613300</v>
      </c>
      <c r="C264" s="25"/>
      <c r="D264" s="26" t="s">
        <v>266</v>
      </c>
      <c r="E264" s="25" t="s">
        <v>267</v>
      </c>
      <c r="F264" s="65">
        <f>SUM(F134+F135+F136+F137+F174+F232+F233)</f>
        <v>2688725</v>
      </c>
      <c r="G264" s="65" t="e">
        <f>SUM(G134+G135+G136+G137+#REF!+#REF!+G174+G232)</f>
        <v>#REF!</v>
      </c>
      <c r="H264" s="65">
        <f>SUM(H134+H135+H136+H137+H174+H232+H233)</f>
        <v>2688725</v>
      </c>
      <c r="I264" s="62">
        <f t="shared" si="102"/>
        <v>100</v>
      </c>
    </row>
    <row r="265" spans="1:9" s="16" customFormat="1" ht="13.5">
      <c r="A265" s="25"/>
      <c r="B265" s="25">
        <v>613400</v>
      </c>
      <c r="C265" s="25"/>
      <c r="D265" s="26" t="s">
        <v>268</v>
      </c>
      <c r="E265" s="25" t="s">
        <v>269</v>
      </c>
      <c r="F265" s="65">
        <f>SUM(F102+F103+F175+F234)</f>
        <v>114100</v>
      </c>
      <c r="G265" s="65">
        <f>SUM(G102+G103+G175+G234)</f>
        <v>85575</v>
      </c>
      <c r="H265" s="65">
        <f>SUM(H102+H103+H175+H234)</f>
        <v>114100</v>
      </c>
      <c r="I265" s="62">
        <f t="shared" si="102"/>
        <v>100</v>
      </c>
    </row>
    <row r="266" spans="1:9" s="16" customFormat="1" ht="13.5">
      <c r="A266" s="25"/>
      <c r="B266" s="25">
        <v>613500</v>
      </c>
      <c r="C266" s="25"/>
      <c r="D266" s="26" t="s">
        <v>270</v>
      </c>
      <c r="E266" s="25" t="s">
        <v>271</v>
      </c>
      <c r="F266" s="65">
        <f>SUM(F49+F176+F235)</f>
        <v>186000</v>
      </c>
      <c r="G266" s="65">
        <f>SUM(G49+G176+G235)</f>
        <v>139500</v>
      </c>
      <c r="H266" s="65">
        <f>SUM(H49+H176+H235)</f>
        <v>186000</v>
      </c>
      <c r="I266" s="62">
        <f t="shared" si="102"/>
        <v>100</v>
      </c>
    </row>
    <row r="267" spans="1:9" s="16" customFormat="1" ht="13.5">
      <c r="A267" s="25"/>
      <c r="B267" s="25">
        <v>613700</v>
      </c>
      <c r="C267" s="25"/>
      <c r="D267" s="26" t="s">
        <v>272</v>
      </c>
      <c r="E267" s="25" t="s">
        <v>273</v>
      </c>
      <c r="F267" s="65">
        <f>SUM(F26+F104+F105+F106+F107+F108+F138+F177+F236)</f>
        <v>1039200</v>
      </c>
      <c r="G267" s="65">
        <f>SUM(G26+G104+G106+G107+G108+G138+G177+G236)</f>
        <v>729750</v>
      </c>
      <c r="H267" s="65">
        <f>SUM(H26+H104+H105+H106+H107+H108+H138+H177+H236)</f>
        <v>1039200</v>
      </c>
      <c r="I267" s="62">
        <f t="shared" si="102"/>
        <v>100</v>
      </c>
    </row>
    <row r="268" spans="1:9" s="16" customFormat="1" ht="13.5">
      <c r="A268" s="25"/>
      <c r="B268" s="25">
        <v>613800</v>
      </c>
      <c r="C268" s="25"/>
      <c r="D268" s="26" t="s">
        <v>274</v>
      </c>
      <c r="E268" s="25" t="s">
        <v>189</v>
      </c>
      <c r="F268" s="65">
        <f>SUM(F27+F178+F237)</f>
        <v>31500</v>
      </c>
      <c r="G268" s="65">
        <f>SUM(G27+G178+G237)</f>
        <v>23625</v>
      </c>
      <c r="H268" s="65">
        <f>SUM(H27+H178+H237)</f>
        <v>31500</v>
      </c>
      <c r="I268" s="62">
        <f t="shared" si="102"/>
        <v>100</v>
      </c>
    </row>
    <row r="269" spans="1:9" s="16" customFormat="1" ht="13.5">
      <c r="A269" s="25"/>
      <c r="B269" s="25">
        <v>613900</v>
      </c>
      <c r="C269" s="25"/>
      <c r="D269" s="26" t="s">
        <v>276</v>
      </c>
      <c r="E269" s="25" t="s">
        <v>186</v>
      </c>
      <c r="F269" s="65">
        <f>SUM(F15+F16+F17+F28+F29+F30+F31+F50+F51+F109+F110+F111+F112+F139+F140+F141+F179+F180+F181+F182+F193+F194+F201+F202+F203+F204+F205+F206+F212+F213+F219+F220+F238+F239)</f>
        <v>870775</v>
      </c>
      <c r="G269" s="65" t="e">
        <f>SUM(G15+G16+G17+G28+G29+#REF!+G31+G50+G51+#REF!+G109+G110+G111+G112+G139+G140+G141+G179+G180+G181+G182+G193+G194+G201+G202+G203+G204+G205+G206+G212+G213+G219+G220+G238+G239)</f>
        <v>#REF!</v>
      </c>
      <c r="H269" s="65">
        <f>SUM(H15+H16+H17+H28+H29+H30+H31+H50+H51+H109+H110+H111+H112+H139+H140+H141+H179+H180+H181+H182+H193+H194+H201+H202+H203+H204+H205+H206+H212+H213+H219+H220+H238+H239)</f>
        <v>913775</v>
      </c>
      <c r="I269" s="62">
        <f t="shared" si="102"/>
        <v>104.93812982687835</v>
      </c>
    </row>
    <row r="270" spans="1:9" s="24" customFormat="1" ht="13.5">
      <c r="A270" s="21">
        <v>614000</v>
      </c>
      <c r="B270" s="21"/>
      <c r="C270" s="21"/>
      <c r="D270" s="22" t="s">
        <v>278</v>
      </c>
      <c r="E270" s="21" t="s">
        <v>196</v>
      </c>
      <c r="F270" s="63">
        <f t="shared" ref="F270" si="112">SUM(F271:F278)</f>
        <v>10636600</v>
      </c>
      <c r="G270" s="63" t="e">
        <f>SUM(G271:G278)</f>
        <v>#REF!</v>
      </c>
      <c r="H270" s="63">
        <f t="shared" ref="H270" si="113">SUM(H271:H278)</f>
        <v>10644700</v>
      </c>
      <c r="I270" s="62">
        <f t="shared" si="102"/>
        <v>100.07615215388377</v>
      </c>
    </row>
    <row r="271" spans="1:9" s="16" customFormat="1" ht="13.5">
      <c r="A271" s="25"/>
      <c r="B271" s="25">
        <v>614100</v>
      </c>
      <c r="C271" s="25"/>
      <c r="D271" s="26" t="s">
        <v>279</v>
      </c>
      <c r="E271" s="25" t="s">
        <v>290</v>
      </c>
      <c r="F271" s="65">
        <f>SUM(F53+F54+F114+F146+F147)</f>
        <v>338000</v>
      </c>
      <c r="G271" s="65" t="e">
        <f>SUM(#REF!+G53+G114+G146+G147)</f>
        <v>#REF!</v>
      </c>
      <c r="H271" s="65">
        <f>SUM(H53+H54+H114+H146+H147)</f>
        <v>308000</v>
      </c>
      <c r="I271" s="62">
        <f t="shared" si="102"/>
        <v>91.124260355029591</v>
      </c>
    </row>
    <row r="272" spans="1:9" s="16" customFormat="1" ht="13.5">
      <c r="A272" s="25"/>
      <c r="B272" s="25">
        <v>614200</v>
      </c>
      <c r="C272" s="25"/>
      <c r="D272" s="26" t="s">
        <v>280</v>
      </c>
      <c r="E272" s="25" t="s">
        <v>291</v>
      </c>
      <c r="F272" s="65">
        <f>SUM(F55+F56+F57+F58+F59+F60+F61+F62+F63+F64+F115+F116+F241+F242+F243+F244+F245+F246+F247)</f>
        <v>7001800</v>
      </c>
      <c r="G272" s="65" t="e">
        <f>SUM(G55+G56+G57+G58+G59+G60+G61+G62+#REF!+G63+G64+#REF!+G115+#REF!+G241+G242+G243+G245+G246+G248)</f>
        <v>#REF!</v>
      </c>
      <c r="H272" s="65">
        <f>SUM(H55+H56+H57+H58+H59+H60+H61+H62+H63+H64+H115+H116+H241+H242+H243+H244+H245+H246+H247)</f>
        <v>7001800</v>
      </c>
      <c r="I272" s="62">
        <f t="shared" si="102"/>
        <v>100</v>
      </c>
    </row>
    <row r="273" spans="1:9" s="16" customFormat="1" ht="13.5">
      <c r="A273" s="25"/>
      <c r="B273" s="25">
        <v>614300</v>
      </c>
      <c r="C273" s="25"/>
      <c r="D273" s="26" t="s">
        <v>282</v>
      </c>
      <c r="E273" s="25" t="s">
        <v>292</v>
      </c>
      <c r="F273" s="65">
        <f>SUM(F65+F66+F67+F68+F69+F70+F71+F72+F73+F74+F75+F76+F77+F78+F79+F80+F84+F85+F117+F120)</f>
        <v>935500</v>
      </c>
      <c r="G273" s="65" t="e">
        <f>SUM(#REF!+G65+G66+G67+G68+G69+G70+G71+G72+G73+G74+G75+G76+G78+G79+G80+G84+G85+G86+G117+G120)</f>
        <v>#REF!</v>
      </c>
      <c r="H273" s="65">
        <f>SUM(H65+H66+H67+H68+H69+H70+H71+H72+H73+H74+H75+H76+H77+H78+H79+H80+H84+H85+H117+H120)</f>
        <v>931000</v>
      </c>
      <c r="I273" s="62">
        <f t="shared" si="102"/>
        <v>99.518973810796368</v>
      </c>
    </row>
    <row r="274" spans="1:9" s="16" customFormat="1" ht="13.5">
      <c r="A274" s="25"/>
      <c r="B274" s="25">
        <v>614400</v>
      </c>
      <c r="C274" s="25"/>
      <c r="D274" s="26" t="s">
        <v>293</v>
      </c>
      <c r="E274" s="25" t="s">
        <v>294</v>
      </c>
      <c r="F274" s="65">
        <f>SUM(F33+F34+F35+F86+F87+F88+F89+F90+F91+F92+F93+F94+F95+F96+F121+F122+F148+F149)</f>
        <v>1513800</v>
      </c>
      <c r="G274" s="65" t="e">
        <f>SUM(G33+G34+G35+#REF!+G87+G88+G89+G90+G91+G92+G93+G94+G95+#REF!+#REF!+#REF!+G121+G122+G149)</f>
        <v>#REF!</v>
      </c>
      <c r="H274" s="65">
        <f>SUM(H33+H34+H35+H86+H87+H88+H89+H90+H91+H92+H93+H94+H95+H96+H121+H122+H148+H149)</f>
        <v>1583400</v>
      </c>
      <c r="I274" s="62">
        <f t="shared" si="102"/>
        <v>104.59770114942528</v>
      </c>
    </row>
    <row r="275" spans="1:9" s="16" customFormat="1" ht="13.5">
      <c r="A275" s="25"/>
      <c r="B275" s="26" t="s">
        <v>295</v>
      </c>
      <c r="C275" s="25"/>
      <c r="D275" s="26" t="s">
        <v>296</v>
      </c>
      <c r="E275" s="53" t="s">
        <v>407</v>
      </c>
      <c r="F275" s="65">
        <f>SUM(F36+F37+F123)</f>
        <v>670000</v>
      </c>
      <c r="G275" s="65">
        <f>SUM(G36+G37+G123)</f>
        <v>502500</v>
      </c>
      <c r="H275" s="65">
        <f>SUM(H36+H37+H123)</f>
        <v>640000</v>
      </c>
      <c r="I275" s="62">
        <f t="shared" si="102"/>
        <v>95.522388059701484</v>
      </c>
    </row>
    <row r="276" spans="1:9" s="16" customFormat="1" ht="13.5">
      <c r="A276" s="25"/>
      <c r="B276" s="26">
        <v>614700</v>
      </c>
      <c r="C276" s="25"/>
      <c r="D276" s="26" t="s">
        <v>297</v>
      </c>
      <c r="E276" s="53" t="s">
        <v>546</v>
      </c>
      <c r="F276" s="65">
        <f>SUM(F38)</f>
        <v>10000</v>
      </c>
      <c r="G276" s="65"/>
      <c r="H276" s="65">
        <f>SUM(H38)</f>
        <v>13000</v>
      </c>
      <c r="I276" s="62">
        <f t="shared" si="102"/>
        <v>130</v>
      </c>
    </row>
    <row r="277" spans="1:9" s="16" customFormat="1" ht="13.5">
      <c r="A277" s="25"/>
      <c r="B277" s="25">
        <v>614800</v>
      </c>
      <c r="C277" s="25"/>
      <c r="D277" s="26" t="s">
        <v>299</v>
      </c>
      <c r="E277" s="25" t="s">
        <v>298</v>
      </c>
      <c r="F277" s="65">
        <f>SUM(F40+F41)</f>
        <v>110000</v>
      </c>
      <c r="G277" s="65">
        <f>SUM(G40+G41)</f>
        <v>82500</v>
      </c>
      <c r="H277" s="65">
        <f>SUM(H40+H41)</f>
        <v>110000</v>
      </c>
      <c r="I277" s="62">
        <f t="shared" si="102"/>
        <v>100</v>
      </c>
    </row>
    <row r="278" spans="1:9" s="16" customFormat="1" ht="13.5">
      <c r="A278" s="25"/>
      <c r="B278" s="25">
        <v>614800</v>
      </c>
      <c r="C278" s="25"/>
      <c r="D278" s="26" t="s">
        <v>545</v>
      </c>
      <c r="E278" s="25" t="s">
        <v>300</v>
      </c>
      <c r="F278" s="65">
        <f>SUM(F39+F248)</f>
        <v>57500</v>
      </c>
      <c r="G278" s="65">
        <f>SUM(G39)</f>
        <v>37500</v>
      </c>
      <c r="H278" s="65">
        <f>SUM(H39+H248)</f>
        <v>57500</v>
      </c>
      <c r="I278" s="62">
        <f t="shared" si="102"/>
        <v>100</v>
      </c>
    </row>
    <row r="279" spans="1:9" s="24" customFormat="1" ht="13.5">
      <c r="A279" s="21">
        <v>616000</v>
      </c>
      <c r="B279" s="43"/>
      <c r="C279" s="21"/>
      <c r="D279" s="22" t="s">
        <v>301</v>
      </c>
      <c r="E279" s="21" t="s">
        <v>221</v>
      </c>
      <c r="F279" s="63">
        <f t="shared" ref="F279:H279" si="114">SUM(F280)</f>
        <v>380000</v>
      </c>
      <c r="G279" s="63">
        <f>SUM(G280)</f>
        <v>285000</v>
      </c>
      <c r="H279" s="63">
        <f t="shared" si="114"/>
        <v>380000</v>
      </c>
      <c r="I279" s="62">
        <f t="shared" si="102"/>
        <v>100</v>
      </c>
    </row>
    <row r="280" spans="1:9" s="16" customFormat="1" ht="13.5">
      <c r="A280" s="25"/>
      <c r="B280" s="44">
        <v>616100</v>
      </c>
      <c r="C280" s="25"/>
      <c r="D280" s="26" t="s">
        <v>302</v>
      </c>
      <c r="E280" s="25" t="s">
        <v>223</v>
      </c>
      <c r="F280" s="65">
        <f t="shared" ref="F280" si="115">SUM(F151)</f>
        <v>380000</v>
      </c>
      <c r="G280" s="65">
        <f>SUM(G151)</f>
        <v>285000</v>
      </c>
      <c r="H280" s="65">
        <f>SUM(H151)</f>
        <v>380000</v>
      </c>
      <c r="I280" s="62">
        <f t="shared" si="102"/>
        <v>100</v>
      </c>
    </row>
    <row r="281" spans="1:9" s="24" customFormat="1" ht="13.5">
      <c r="A281" s="21">
        <v>810000</v>
      </c>
      <c r="B281" s="21"/>
      <c r="C281" s="21"/>
      <c r="D281" s="22" t="s">
        <v>308</v>
      </c>
      <c r="E281" s="51" t="s">
        <v>213</v>
      </c>
      <c r="F281" s="63">
        <f t="shared" ref="F281" si="116">SUM(F282:F285)</f>
        <v>9048200</v>
      </c>
      <c r="G281" s="63" t="e">
        <f>SUM(G282:G285)</f>
        <v>#REF!</v>
      </c>
      <c r="H281" s="63">
        <f t="shared" ref="H281" si="117">SUM(H282:H285)</f>
        <v>8625500</v>
      </c>
      <c r="I281" s="62">
        <f t="shared" si="102"/>
        <v>95.328352600517235</v>
      </c>
    </row>
    <row r="282" spans="1:9" s="16" customFormat="1" ht="13.5">
      <c r="A282" s="25"/>
      <c r="B282" s="25">
        <v>821100</v>
      </c>
      <c r="C282" s="25"/>
      <c r="D282" s="26" t="s">
        <v>54</v>
      </c>
      <c r="E282" s="25" t="s">
        <v>303</v>
      </c>
      <c r="F282" s="65">
        <f t="shared" ref="F282" si="118">SUM(F153)</f>
        <v>5000</v>
      </c>
      <c r="G282" s="65">
        <f>SUM(G153)</f>
        <v>3750</v>
      </c>
      <c r="H282" s="65">
        <f>SUM(H153)</f>
        <v>5000</v>
      </c>
      <c r="I282" s="62">
        <f t="shared" si="102"/>
        <v>100</v>
      </c>
    </row>
    <row r="283" spans="1:9" s="16" customFormat="1" ht="13.5">
      <c r="A283" s="25"/>
      <c r="B283" s="25">
        <v>821300</v>
      </c>
      <c r="C283" s="25"/>
      <c r="D283" s="26" t="s">
        <v>72</v>
      </c>
      <c r="E283" s="25" t="s">
        <v>283</v>
      </c>
      <c r="F283" s="65">
        <f>SUM(F125+F126+F127+F43+F185+F250)</f>
        <v>536500</v>
      </c>
      <c r="G283" s="65">
        <f>SUM(G125+G126+G127+G185+G250)</f>
        <v>372375</v>
      </c>
      <c r="H283" s="65">
        <f>SUM(H125+H126+H127+H43+H185+H250)</f>
        <v>536500</v>
      </c>
      <c r="I283" s="62">
        <f t="shared" si="102"/>
        <v>100</v>
      </c>
    </row>
    <row r="284" spans="1:9" s="16" customFormat="1" ht="13.5">
      <c r="A284" s="25"/>
      <c r="B284" s="25">
        <v>821500</v>
      </c>
      <c r="C284" s="25"/>
      <c r="D284" s="26" t="s">
        <v>82</v>
      </c>
      <c r="E284" s="25" t="s">
        <v>304</v>
      </c>
      <c r="F284" s="65">
        <f>SUM(F20+F154)</f>
        <v>120000</v>
      </c>
      <c r="G284" s="65" t="e">
        <f>SUM(G20+#REF!+G154)</f>
        <v>#REF!</v>
      </c>
      <c r="H284" s="65">
        <f>SUM(H20+H154)</f>
        <v>120000</v>
      </c>
      <c r="I284" s="62">
        <f t="shared" si="102"/>
        <v>100</v>
      </c>
    </row>
    <row r="285" spans="1:9" s="16" customFormat="1" ht="13.5">
      <c r="A285" s="25"/>
      <c r="B285" s="25">
        <v>821600</v>
      </c>
      <c r="C285" s="25"/>
      <c r="D285" s="26" t="s">
        <v>94</v>
      </c>
      <c r="E285" s="25" t="s">
        <v>284</v>
      </c>
      <c r="F285" s="65">
        <f>SUM(F155+F156+F157+F158+F159+F160+F187+F251)</f>
        <v>8386700</v>
      </c>
      <c r="G285" s="65">
        <f>SUM(G155+G156+G157+G158+G159+G160+G187)</f>
        <v>6242775</v>
      </c>
      <c r="H285" s="65">
        <f>SUM(H155+H156+H157+H158+H159+H160+H187+H251)</f>
        <v>7964000</v>
      </c>
      <c r="I285" s="62">
        <f t="shared" si="102"/>
        <v>94.959876948024842</v>
      </c>
    </row>
    <row r="286" spans="1:9" s="24" customFormat="1" ht="13.5">
      <c r="A286" s="21"/>
      <c r="B286" s="21"/>
      <c r="C286" s="21"/>
      <c r="D286" s="22" t="s">
        <v>169</v>
      </c>
      <c r="E286" s="51" t="s">
        <v>187</v>
      </c>
      <c r="F286" s="63">
        <f t="shared" ref="F286" si="119">SUM(F195)</f>
        <v>20000</v>
      </c>
      <c r="G286" s="63">
        <f>SUM(G195)</f>
        <v>15000</v>
      </c>
      <c r="H286" s="63">
        <f>SUM(H195)</f>
        <v>20000</v>
      </c>
      <c r="I286" s="62">
        <f t="shared" si="102"/>
        <v>100</v>
      </c>
    </row>
    <row r="287" spans="1:9" s="16" customFormat="1" ht="13.5">
      <c r="A287" s="25"/>
      <c r="B287" s="25"/>
      <c r="C287" s="25"/>
      <c r="D287" s="26"/>
      <c r="E287" s="51" t="s">
        <v>289</v>
      </c>
      <c r="F287" s="63">
        <f t="shared" ref="F287" si="120">SUM(F255+F281+F286)</f>
        <v>31396600</v>
      </c>
      <c r="G287" s="63" t="e">
        <f>SUM(G255+G281+G286)</f>
        <v>#REF!</v>
      </c>
      <c r="H287" s="63">
        <f t="shared" ref="H287" si="121">SUM(H255+H281+H286)</f>
        <v>31025000</v>
      </c>
      <c r="I287" s="62">
        <f t="shared" si="102"/>
        <v>98.816432352547722</v>
      </c>
    </row>
    <row r="288" spans="1:9" s="24" customFormat="1" ht="13.5">
      <c r="A288" s="21"/>
      <c r="B288" s="21">
        <v>823100</v>
      </c>
      <c r="C288" s="21"/>
      <c r="D288" s="22" t="s">
        <v>310</v>
      </c>
      <c r="E288" s="51" t="s">
        <v>305</v>
      </c>
      <c r="F288" s="63">
        <f t="shared" ref="F288" si="122">SUM(F161)</f>
        <v>1250000</v>
      </c>
      <c r="G288" s="63">
        <f>SUM(G161)</f>
        <v>937500</v>
      </c>
      <c r="H288" s="63">
        <f>SUM(H161)</f>
        <v>1250000</v>
      </c>
      <c r="I288" s="62">
        <f t="shared" si="102"/>
        <v>100</v>
      </c>
    </row>
    <row r="289" spans="1:9" s="16" customFormat="1" ht="13.5">
      <c r="A289" s="25"/>
      <c r="B289" s="25"/>
      <c r="C289" s="25"/>
      <c r="D289" s="26"/>
      <c r="E289" s="51" t="s">
        <v>379</v>
      </c>
      <c r="F289" s="63">
        <f t="shared" ref="F289" si="123">SUM(F255+F281+F286+F288)</f>
        <v>32646600</v>
      </c>
      <c r="G289" s="63" t="e">
        <f>SUM(G255+G281+G286+G288)</f>
        <v>#REF!</v>
      </c>
      <c r="H289" s="63">
        <f t="shared" ref="H289" si="124">SUM(H255+H281+H286+H288)</f>
        <v>32275000</v>
      </c>
      <c r="I289" s="62">
        <f t="shared" si="102"/>
        <v>98.861749768735478</v>
      </c>
    </row>
    <row r="290" spans="1:9" s="36" customFormat="1" ht="12.75">
      <c r="D290" s="37"/>
      <c r="F290" s="38"/>
      <c r="G290" s="38"/>
      <c r="H290" s="38"/>
      <c r="I290" s="38"/>
    </row>
    <row r="291" spans="1:9" s="36" customFormat="1" ht="12">
      <c r="A291" s="92"/>
      <c r="B291" s="92"/>
      <c r="C291" s="92"/>
      <c r="D291" s="93"/>
      <c r="E291" s="92"/>
    </row>
    <row r="292" spans="1:9" s="79" customFormat="1" ht="15.75">
      <c r="A292" s="97"/>
      <c r="B292" s="97"/>
      <c r="C292" s="97"/>
      <c r="D292" s="97"/>
      <c r="E292" s="97" t="s">
        <v>529</v>
      </c>
    </row>
    <row r="293" spans="1:9" s="79" customFormat="1" ht="15.75">
      <c r="A293" s="97"/>
      <c r="B293" s="97"/>
      <c r="C293" s="97"/>
      <c r="D293" s="97"/>
      <c r="E293" s="97" t="s">
        <v>530</v>
      </c>
    </row>
    <row r="294" spans="1:9" s="72" customFormat="1" ht="15.75">
      <c r="A294" s="95"/>
      <c r="B294" s="95"/>
      <c r="C294" s="95"/>
      <c r="D294" s="96"/>
      <c r="E294" s="95"/>
    </row>
    <row r="295" spans="1:9" s="72" customFormat="1" ht="15.75">
      <c r="A295" s="72" t="s">
        <v>579</v>
      </c>
      <c r="B295" s="79"/>
    </row>
    <row r="296" spans="1:9" s="72" customFormat="1" ht="15.75">
      <c r="A296" s="95"/>
      <c r="B296" s="95"/>
      <c r="C296" s="95"/>
      <c r="D296" s="96"/>
      <c r="E296" s="95"/>
    </row>
    <row r="297" spans="1:9" s="72" customFormat="1" ht="15.75">
      <c r="A297" s="95" t="s">
        <v>538</v>
      </c>
      <c r="B297" s="95"/>
      <c r="C297" s="95"/>
      <c r="D297" s="96"/>
      <c r="E297" s="95"/>
    </row>
    <row r="298" spans="1:9" s="72" customFormat="1" ht="15.75">
      <c r="A298" s="95" t="s">
        <v>531</v>
      </c>
      <c r="B298" s="95"/>
      <c r="C298" s="95"/>
      <c r="D298" s="96"/>
      <c r="E298" s="95"/>
    </row>
    <row r="299" spans="1:9" s="72" customFormat="1" ht="15.75">
      <c r="A299" s="95" t="s">
        <v>532</v>
      </c>
      <c r="B299" s="95"/>
      <c r="C299" s="95"/>
      <c r="D299" s="96"/>
      <c r="E299" s="95"/>
    </row>
    <row r="300" spans="1:9" s="72" customFormat="1" ht="15.75">
      <c r="A300" s="95"/>
      <c r="B300" s="95"/>
      <c r="C300" s="95"/>
      <c r="D300" s="96"/>
      <c r="E300" s="95"/>
    </row>
    <row r="301" spans="1:9" s="72" customFormat="1" ht="15.75">
      <c r="A301" s="95"/>
      <c r="B301" s="95"/>
      <c r="C301" s="95"/>
      <c r="D301" s="96"/>
      <c r="E301" s="95"/>
    </row>
    <row r="302" spans="1:9" s="72" customFormat="1" ht="15.75">
      <c r="A302" s="95"/>
      <c r="B302" s="95"/>
      <c r="C302" s="95"/>
      <c r="D302" s="96"/>
      <c r="E302" s="95"/>
    </row>
    <row r="303" spans="1:9" s="72" customFormat="1" ht="15.75">
      <c r="A303" s="95"/>
      <c r="B303" s="95"/>
      <c r="C303" s="95"/>
      <c r="D303" s="96"/>
      <c r="E303" s="95"/>
    </row>
    <row r="304" spans="1:9" s="72" customFormat="1" ht="15.75">
      <c r="A304" s="95"/>
      <c r="B304" s="95"/>
      <c r="C304" s="95"/>
      <c r="D304" s="96"/>
      <c r="E304" s="97" t="s">
        <v>533</v>
      </c>
    </row>
    <row r="305" spans="1:9" s="72" customFormat="1" ht="15.75">
      <c r="A305" s="95"/>
      <c r="B305" s="95"/>
      <c r="C305" s="95"/>
      <c r="D305" s="96"/>
      <c r="E305" s="97" t="s">
        <v>534</v>
      </c>
    </row>
    <row r="306" spans="1:9" s="72" customFormat="1" ht="15.75">
      <c r="A306" s="95"/>
      <c r="B306" s="95"/>
      <c r="C306" s="95"/>
      <c r="D306" s="96"/>
      <c r="E306" s="97"/>
    </row>
    <row r="307" spans="1:9" s="72" customFormat="1" ht="15.75">
      <c r="A307" s="72" t="s">
        <v>580</v>
      </c>
      <c r="B307" s="79"/>
    </row>
    <row r="308" spans="1:9" s="72" customFormat="1" ht="15.75">
      <c r="A308" s="95"/>
      <c r="B308" s="95"/>
      <c r="C308" s="95"/>
      <c r="D308" s="96"/>
      <c r="E308" s="97"/>
    </row>
    <row r="309" spans="1:9" s="72" customFormat="1" ht="15.75">
      <c r="A309" s="95" t="s">
        <v>539</v>
      </c>
      <c r="B309" s="95"/>
      <c r="C309" s="95"/>
      <c r="D309" s="96"/>
      <c r="E309" s="95"/>
    </row>
    <row r="310" spans="1:9" s="72" customFormat="1" ht="15.75">
      <c r="A310" s="95"/>
      <c r="B310" s="95"/>
      <c r="C310" s="95"/>
      <c r="D310" s="96"/>
      <c r="E310" s="95"/>
    </row>
    <row r="311" spans="1:9" s="72" customFormat="1" ht="15.75">
      <c r="A311" s="95"/>
      <c r="B311" s="95"/>
      <c r="C311" s="95"/>
      <c r="D311" s="96"/>
      <c r="E311" s="95"/>
    </row>
    <row r="312" spans="1:9" s="72" customFormat="1" ht="15.75">
      <c r="A312" s="95" t="s">
        <v>587</v>
      </c>
      <c r="B312" s="95"/>
      <c r="C312" s="95"/>
      <c r="D312" s="96"/>
      <c r="E312" s="95" t="s">
        <v>535</v>
      </c>
    </row>
    <row r="313" spans="1:9" s="72" customFormat="1" ht="15.75">
      <c r="A313" s="95" t="s">
        <v>588</v>
      </c>
      <c r="B313" s="95"/>
      <c r="C313" s="95"/>
      <c r="D313" s="96"/>
      <c r="E313" s="95" t="s">
        <v>536</v>
      </c>
    </row>
    <row r="314" spans="1:9" s="72" customFormat="1" ht="15.75">
      <c r="A314" s="95"/>
      <c r="B314" s="95" t="s">
        <v>537</v>
      </c>
      <c r="C314" s="95"/>
      <c r="D314" s="96"/>
      <c r="E314" s="95"/>
    </row>
    <row r="315" spans="1:9" ht="15.75">
      <c r="A315" s="92"/>
      <c r="B315" s="92"/>
      <c r="C315" s="92"/>
      <c r="D315" s="93"/>
      <c r="E315" s="96" t="s">
        <v>562</v>
      </c>
      <c r="F315" s="78" t="s">
        <v>563</v>
      </c>
      <c r="H315" s="78"/>
      <c r="I315" s="78"/>
    </row>
    <row r="316" spans="1:9">
      <c r="A316" s="92"/>
      <c r="B316" s="92"/>
      <c r="C316" s="92"/>
      <c r="D316" s="93"/>
      <c r="E316" s="92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 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2025-09-26T06:58:41Z</cp:lastPrinted>
  <dcterms:created xsi:type="dcterms:W3CDTF">2016-11-03T07:20:33Z</dcterms:created>
  <dcterms:modified xsi:type="dcterms:W3CDTF">2025-09-29T06:47:23Z</dcterms:modified>
</cp:coreProperties>
</file>