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570" activeTab="1"/>
  </bookViews>
  <sheets>
    <sheet name="naslovna strana" sheetId="14" r:id="rId1"/>
    <sheet name="tekući bilans" sheetId="15" r:id="rId2"/>
    <sheet name="(prihodi)" sheetId="4" r:id="rId3"/>
    <sheet name="(izdaci)" sheetId="11" r:id="rId4"/>
  </sheets>
  <definedNames>
    <definedName name="_xlnm.Print_Titles" localSheetId="3">'(izdaci)'!$3:$4</definedName>
    <definedName name="_xlnm.Print_Titles" localSheetId="2">'(prihodi)'!$3:$6</definedName>
  </definedNames>
  <calcPr calcId="125725"/>
</workbook>
</file>

<file path=xl/calcChain.xml><?xml version="1.0" encoding="utf-8"?>
<calcChain xmlns="http://schemas.openxmlformats.org/spreadsheetml/2006/main">
  <c r="D31" i="15"/>
  <c r="D30" s="1"/>
  <c r="D39"/>
  <c r="F39" s="1"/>
  <c r="D36"/>
  <c r="D27"/>
  <c r="D26"/>
  <c r="D25"/>
  <c r="D24"/>
  <c r="D23"/>
  <c r="D22"/>
  <c r="D19"/>
  <c r="D17"/>
  <c r="F17" s="1"/>
  <c r="D15"/>
  <c r="D14"/>
  <c r="D13"/>
  <c r="D11"/>
  <c r="D10"/>
  <c r="F10" s="1"/>
  <c r="D9"/>
  <c r="F36"/>
  <c r="F31"/>
  <c r="F27"/>
  <c r="F26"/>
  <c r="F25"/>
  <c r="F24"/>
  <c r="F23"/>
  <c r="F22"/>
  <c r="F19"/>
  <c r="F15"/>
  <c r="F14"/>
  <c r="F13"/>
  <c r="F11"/>
  <c r="F9"/>
  <c r="D37"/>
  <c r="D21"/>
  <c r="D20" s="1"/>
  <c r="D18"/>
  <c r="D16"/>
  <c r="D12"/>
  <c r="D8"/>
  <c r="E37"/>
  <c r="E30"/>
  <c r="E32" s="1"/>
  <c r="E21"/>
  <c r="E20" s="1"/>
  <c r="E18"/>
  <c r="E16"/>
  <c r="E12"/>
  <c r="E8"/>
  <c r="C37"/>
  <c r="C30"/>
  <c r="C32" s="1"/>
  <c r="C21"/>
  <c r="C20" s="1"/>
  <c r="C18"/>
  <c r="C16"/>
  <c r="C12"/>
  <c r="C8"/>
  <c r="C7" s="1"/>
  <c r="C28" s="1"/>
  <c r="F37" l="1"/>
  <c r="D32"/>
  <c r="F32" s="1"/>
  <c r="F30"/>
  <c r="C33"/>
  <c r="C38" s="1"/>
  <c r="F20"/>
  <c r="F18"/>
  <c r="F16"/>
  <c r="E7"/>
  <c r="E28" s="1"/>
  <c r="E33" s="1"/>
  <c r="E38" s="1"/>
  <c r="F12"/>
  <c r="F8"/>
  <c r="F21"/>
  <c r="D7"/>
  <c r="F7" l="1"/>
  <c r="D28"/>
  <c r="D33" l="1"/>
  <c r="F28"/>
  <c r="D38" l="1"/>
  <c r="F38" s="1"/>
  <c r="F33"/>
  <c r="H244" i="11" l="1"/>
  <c r="H243"/>
  <c r="H241"/>
  <c r="H240"/>
  <c r="H239"/>
  <c r="H238"/>
  <c r="H237"/>
  <c r="H236"/>
  <c r="H235"/>
  <c r="H234"/>
  <c r="H232"/>
  <c r="H231"/>
  <c r="H230"/>
  <c r="H229"/>
  <c r="H228"/>
  <c r="H227"/>
  <c r="H226"/>
  <c r="H225"/>
  <c r="H224"/>
  <c r="H223"/>
  <c r="H221"/>
  <c r="H219"/>
  <c r="H218"/>
  <c r="H213"/>
  <c r="H212"/>
  <c r="H211"/>
  <c r="H206"/>
  <c r="H262" s="1"/>
  <c r="H205"/>
  <c r="H204"/>
  <c r="H203" s="1"/>
  <c r="H199"/>
  <c r="H198"/>
  <c r="H197"/>
  <c r="H196"/>
  <c r="H195"/>
  <c r="H194"/>
  <c r="H193"/>
  <c r="H188"/>
  <c r="H187"/>
  <c r="H186"/>
  <c r="H185"/>
  <c r="H180"/>
  <c r="H179"/>
  <c r="H178"/>
  <c r="H175"/>
  <c r="H174"/>
  <c r="H173"/>
  <c r="H172"/>
  <c r="H171"/>
  <c r="H170"/>
  <c r="H169"/>
  <c r="H168"/>
  <c r="H167"/>
  <c r="H166"/>
  <c r="H165"/>
  <c r="H163"/>
  <c r="H161"/>
  <c r="H160"/>
  <c r="H154"/>
  <c r="H153"/>
  <c r="H152"/>
  <c r="H151"/>
  <c r="H150"/>
  <c r="H149"/>
  <c r="H148"/>
  <c r="H147"/>
  <c r="H146"/>
  <c r="H144"/>
  <c r="H142"/>
  <c r="H141"/>
  <c r="H140"/>
  <c r="H139"/>
  <c r="H134"/>
  <c r="H133"/>
  <c r="H132"/>
  <c r="H131"/>
  <c r="H130"/>
  <c r="H129"/>
  <c r="H128"/>
  <c r="H127"/>
  <c r="H126"/>
  <c r="H125"/>
  <c r="H120"/>
  <c r="H119"/>
  <c r="H118"/>
  <c r="H116"/>
  <c r="H115"/>
  <c r="H114"/>
  <c r="H113"/>
  <c r="H112"/>
  <c r="H111"/>
  <c r="H110"/>
  <c r="H109"/>
  <c r="H108"/>
  <c r="H107"/>
  <c r="H105"/>
  <c r="H104"/>
  <c r="H103"/>
  <c r="H102"/>
  <c r="H101"/>
  <c r="H100"/>
  <c r="H99"/>
  <c r="H98"/>
  <c r="H97"/>
  <c r="H96"/>
  <c r="H95"/>
  <c r="H94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4"/>
  <c r="H43"/>
  <c r="H42"/>
  <c r="H41"/>
  <c r="H36"/>
  <c r="H34"/>
  <c r="H33"/>
  <c r="H32"/>
  <c r="H31"/>
  <c r="H30"/>
  <c r="H29"/>
  <c r="H28"/>
  <c r="H27"/>
  <c r="H26"/>
  <c r="H24"/>
  <c r="H23"/>
  <c r="H22"/>
  <c r="H21"/>
  <c r="H20"/>
  <c r="H19"/>
  <c r="H14"/>
  <c r="H11"/>
  <c r="H10"/>
  <c r="H9"/>
  <c r="H8"/>
  <c r="H44" i="4"/>
  <c r="H114"/>
  <c r="H106"/>
  <c r="H102"/>
  <c r="H101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1"/>
  <c r="H60"/>
  <c r="H59"/>
  <c r="H58"/>
  <c r="H55"/>
  <c r="H52"/>
  <c r="H49"/>
  <c r="H47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I257" i="11"/>
  <c r="H257"/>
  <c r="F257"/>
  <c r="J176"/>
  <c r="J137"/>
  <c r="J136"/>
  <c r="J135"/>
  <c r="J13"/>
  <c r="J244"/>
  <c r="J243"/>
  <c r="J241"/>
  <c r="J240"/>
  <c r="J239"/>
  <c r="J238"/>
  <c r="J237"/>
  <c r="J236"/>
  <c r="J235"/>
  <c r="J234"/>
  <c r="J232"/>
  <c r="J231"/>
  <c r="J230"/>
  <c r="J229"/>
  <c r="J228"/>
  <c r="J227"/>
  <c r="J226"/>
  <c r="J225"/>
  <c r="J224"/>
  <c r="J223"/>
  <c r="J221"/>
  <c r="J219"/>
  <c r="J218"/>
  <c r="J213"/>
  <c r="J212"/>
  <c r="J211"/>
  <c r="J206"/>
  <c r="J205"/>
  <c r="J204"/>
  <c r="J199"/>
  <c r="J198"/>
  <c r="J197"/>
  <c r="J196"/>
  <c r="J195"/>
  <c r="J194"/>
  <c r="J193"/>
  <c r="J188"/>
  <c r="J187"/>
  <c r="J186"/>
  <c r="J185"/>
  <c r="J180"/>
  <c r="J179"/>
  <c r="J178"/>
  <c r="J175"/>
  <c r="J174"/>
  <c r="J173"/>
  <c r="J172"/>
  <c r="J171"/>
  <c r="J170"/>
  <c r="J169"/>
  <c r="J168"/>
  <c r="J167"/>
  <c r="J166"/>
  <c r="J165"/>
  <c r="J163"/>
  <c r="J161"/>
  <c r="J160"/>
  <c r="J154"/>
  <c r="J153"/>
  <c r="J152"/>
  <c r="J151"/>
  <c r="J150"/>
  <c r="J149"/>
  <c r="J148"/>
  <c r="J147"/>
  <c r="J146"/>
  <c r="J144"/>
  <c r="J142"/>
  <c r="J141"/>
  <c r="J140"/>
  <c r="J139"/>
  <c r="J134"/>
  <c r="J133"/>
  <c r="J132"/>
  <c r="J131"/>
  <c r="J130"/>
  <c r="J129"/>
  <c r="J128"/>
  <c r="J127"/>
  <c r="J126"/>
  <c r="J125"/>
  <c r="J120"/>
  <c r="J119"/>
  <c r="J118"/>
  <c r="J116"/>
  <c r="J115"/>
  <c r="J114"/>
  <c r="J113"/>
  <c r="J112"/>
  <c r="J111"/>
  <c r="J110"/>
  <c r="J109"/>
  <c r="J108"/>
  <c r="J107"/>
  <c r="J105"/>
  <c r="J104"/>
  <c r="J103"/>
  <c r="J102"/>
  <c r="J101"/>
  <c r="J100"/>
  <c r="J99"/>
  <c r="J98"/>
  <c r="J97"/>
  <c r="J96"/>
  <c r="J95"/>
  <c r="J94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4"/>
  <c r="J43"/>
  <c r="J42"/>
  <c r="J41"/>
  <c r="J36"/>
  <c r="J34"/>
  <c r="J33"/>
  <c r="J32"/>
  <c r="J31"/>
  <c r="J30"/>
  <c r="J29"/>
  <c r="J28"/>
  <c r="J27"/>
  <c r="J26"/>
  <c r="J24"/>
  <c r="J23"/>
  <c r="J22"/>
  <c r="J21"/>
  <c r="J20"/>
  <c r="J19"/>
  <c r="J14"/>
  <c r="J11"/>
  <c r="J10"/>
  <c r="J9"/>
  <c r="J8"/>
  <c r="J115" i="4"/>
  <c r="J114"/>
  <c r="J111"/>
  <c r="J110"/>
  <c r="J109"/>
  <c r="J108"/>
  <c r="J106"/>
  <c r="J102"/>
  <c r="J101"/>
  <c r="J100"/>
  <c r="J96"/>
  <c r="J93"/>
  <c r="J92"/>
  <c r="J89"/>
  <c r="J88"/>
  <c r="J85"/>
  <c r="J84"/>
  <c r="J83"/>
  <c r="J82"/>
  <c r="J80"/>
  <c r="J78"/>
  <c r="J77"/>
  <c r="J76"/>
  <c r="J74"/>
  <c r="J73"/>
  <c r="J72"/>
  <c r="J69"/>
  <c r="J68"/>
  <c r="J66"/>
  <c r="J64"/>
  <c r="J62"/>
  <c r="J61"/>
  <c r="J60"/>
  <c r="J59"/>
  <c r="J58"/>
  <c r="J55"/>
  <c r="J52"/>
  <c r="J49"/>
  <c r="J47"/>
  <c r="J44"/>
  <c r="J42"/>
  <c r="J41"/>
  <c r="J40"/>
  <c r="J39"/>
  <c r="J37"/>
  <c r="J33"/>
  <c r="J31"/>
  <c r="J29"/>
  <c r="J26"/>
  <c r="J25"/>
  <c r="J24"/>
  <c r="J23"/>
  <c r="J22"/>
  <c r="J21"/>
  <c r="J18"/>
  <c r="J17"/>
  <c r="J15"/>
  <c r="J13"/>
  <c r="J12"/>
  <c r="J11"/>
  <c r="I281" i="11"/>
  <c r="I279"/>
  <c r="I278"/>
  <c r="I277"/>
  <c r="I276"/>
  <c r="I275"/>
  <c r="I274"/>
  <c r="I273"/>
  <c r="I271"/>
  <c r="I270"/>
  <c r="I269"/>
  <c r="I268"/>
  <c r="I267"/>
  <c r="I266"/>
  <c r="I265"/>
  <c r="I264"/>
  <c r="I262"/>
  <c r="I261"/>
  <c r="I260"/>
  <c r="I259"/>
  <c r="I258"/>
  <c r="J257"/>
  <c r="I256"/>
  <c r="I255"/>
  <c r="I253"/>
  <c r="I252" s="1"/>
  <c r="I251"/>
  <c r="I250"/>
  <c r="I242"/>
  <c r="I233"/>
  <c r="I222"/>
  <c r="I220"/>
  <c r="I217"/>
  <c r="I210"/>
  <c r="I209" s="1"/>
  <c r="I214" s="1"/>
  <c r="I203"/>
  <c r="I202" s="1"/>
  <c r="I207" s="1"/>
  <c r="I192"/>
  <c r="I191" s="1"/>
  <c r="I200" s="1"/>
  <c r="I184"/>
  <c r="I177"/>
  <c r="I164"/>
  <c r="I162"/>
  <c r="I159"/>
  <c r="I145"/>
  <c r="I143"/>
  <c r="I138"/>
  <c r="I124"/>
  <c r="I117"/>
  <c r="I106"/>
  <c r="I93"/>
  <c r="I45"/>
  <c r="I40"/>
  <c r="I35"/>
  <c r="I25"/>
  <c r="I18"/>
  <c r="I12"/>
  <c r="I7"/>
  <c r="I6" s="1"/>
  <c r="F281"/>
  <c r="F279"/>
  <c r="F278"/>
  <c r="F277"/>
  <c r="F276"/>
  <c r="F275"/>
  <c r="F274" s="1"/>
  <c r="F273"/>
  <c r="F272" s="1"/>
  <c r="F271"/>
  <c r="F270"/>
  <c r="F269"/>
  <c r="F268"/>
  <c r="F267"/>
  <c r="F266"/>
  <c r="F265"/>
  <c r="F264"/>
  <c r="F263"/>
  <c r="F262"/>
  <c r="F261"/>
  <c r="F260"/>
  <c r="F259"/>
  <c r="F258"/>
  <c r="F256"/>
  <c r="F255"/>
  <c r="F254" s="1"/>
  <c r="F253"/>
  <c r="F252" s="1"/>
  <c r="F251"/>
  <c r="F250"/>
  <c r="F242"/>
  <c r="F233"/>
  <c r="F222"/>
  <c r="F220"/>
  <c r="F217"/>
  <c r="F216" s="1"/>
  <c r="F245" s="1"/>
  <c r="F210"/>
  <c r="F209" s="1"/>
  <c r="F214" s="1"/>
  <c r="F203"/>
  <c r="F202"/>
  <c r="F207" s="1"/>
  <c r="F192"/>
  <c r="F191" s="1"/>
  <c r="F200" s="1"/>
  <c r="F184"/>
  <c r="F183" s="1"/>
  <c r="F189" s="1"/>
  <c r="F177"/>
  <c r="F164"/>
  <c r="F162"/>
  <c r="F159"/>
  <c r="F158"/>
  <c r="F181" s="1"/>
  <c r="F145"/>
  <c r="F143"/>
  <c r="F138"/>
  <c r="F124"/>
  <c r="F123" s="1"/>
  <c r="F155" s="1"/>
  <c r="F117"/>
  <c r="F106"/>
  <c r="F93"/>
  <c r="F92"/>
  <c r="F121" s="1"/>
  <c r="F45"/>
  <c r="F40"/>
  <c r="F39" s="1"/>
  <c r="F90" s="1"/>
  <c r="F35"/>
  <c r="F25"/>
  <c r="F18"/>
  <c r="F17" s="1"/>
  <c r="F37" s="1"/>
  <c r="F12"/>
  <c r="F7"/>
  <c r="F6" s="1"/>
  <c r="F15" s="1"/>
  <c r="I108" i="4"/>
  <c r="I105"/>
  <c r="I104" s="1"/>
  <c r="I103" s="1"/>
  <c r="I99"/>
  <c r="I98" s="1"/>
  <c r="I97" s="1"/>
  <c r="I95"/>
  <c r="I94" s="1"/>
  <c r="I91"/>
  <c r="I90" s="1"/>
  <c r="I87"/>
  <c r="I86" s="1"/>
  <c r="I81"/>
  <c r="I79"/>
  <c r="I75"/>
  <c r="I71"/>
  <c r="I67"/>
  <c r="I65"/>
  <c r="I63"/>
  <c r="I57"/>
  <c r="I54"/>
  <c r="I53" s="1"/>
  <c r="I51"/>
  <c r="I50" s="1"/>
  <c r="I48"/>
  <c r="I46"/>
  <c r="I43"/>
  <c r="I38"/>
  <c r="I36"/>
  <c r="I32"/>
  <c r="I30"/>
  <c r="I28"/>
  <c r="I20"/>
  <c r="I19" s="1"/>
  <c r="I16"/>
  <c r="I14"/>
  <c r="I10"/>
  <c r="F108"/>
  <c r="F105"/>
  <c r="F104" s="1"/>
  <c r="F103" s="1"/>
  <c r="F99"/>
  <c r="F98"/>
  <c r="F97" s="1"/>
  <c r="F95"/>
  <c r="F94" s="1"/>
  <c r="F91"/>
  <c r="F90" s="1"/>
  <c r="F87"/>
  <c r="F86" s="1"/>
  <c r="F81"/>
  <c r="F79"/>
  <c r="F75"/>
  <c r="F71"/>
  <c r="F70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H260" i="11"/>
  <c r="G98"/>
  <c r="H265"/>
  <c r="H271"/>
  <c r="G240"/>
  <c r="H242"/>
  <c r="H278"/>
  <c r="G244"/>
  <c r="G226"/>
  <c r="H267"/>
  <c r="H266"/>
  <c r="H281"/>
  <c r="H279"/>
  <c r="H277"/>
  <c r="H276"/>
  <c r="H275"/>
  <c r="H273"/>
  <c r="H270"/>
  <c r="H269"/>
  <c r="H268"/>
  <c r="H264"/>
  <c r="H261"/>
  <c r="H259"/>
  <c r="H258"/>
  <c r="H256"/>
  <c r="H255"/>
  <c r="H253"/>
  <c r="H252" s="1"/>
  <c r="H251"/>
  <c r="H250"/>
  <c r="H249" s="1"/>
  <c r="H233"/>
  <c r="H222"/>
  <c r="H220"/>
  <c r="H217"/>
  <c r="H210"/>
  <c r="H209" s="1"/>
  <c r="H214" s="1"/>
  <c r="H192"/>
  <c r="H191" s="1"/>
  <c r="H200" s="1"/>
  <c r="H184"/>
  <c r="H177"/>
  <c r="H164"/>
  <c r="H162"/>
  <c r="H159"/>
  <c r="H145"/>
  <c r="H143"/>
  <c r="H138"/>
  <c r="H124"/>
  <c r="H117"/>
  <c r="H106"/>
  <c r="H93"/>
  <c r="H45"/>
  <c r="H40"/>
  <c r="H35"/>
  <c r="H25"/>
  <c r="H18"/>
  <c r="H12"/>
  <c r="H7"/>
  <c r="H6" s="1"/>
  <c r="H108" i="4"/>
  <c r="H105"/>
  <c r="H104" s="1"/>
  <c r="H103" s="1"/>
  <c r="H99"/>
  <c r="H98" s="1"/>
  <c r="H95"/>
  <c r="H94" s="1"/>
  <c r="H91"/>
  <c r="H90" s="1"/>
  <c r="H87"/>
  <c r="H86" s="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41" i="11"/>
  <c r="J242" l="1"/>
  <c r="J233"/>
  <c r="J222"/>
  <c r="J220"/>
  <c r="J217"/>
  <c r="J214"/>
  <c r="J200"/>
  <c r="J184"/>
  <c r="J279"/>
  <c r="J177"/>
  <c r="J164"/>
  <c r="J162"/>
  <c r="J252"/>
  <c r="J159"/>
  <c r="J251"/>
  <c r="J145"/>
  <c r="J278"/>
  <c r="J281"/>
  <c r="J275"/>
  <c r="J143"/>
  <c r="J273"/>
  <c r="J138"/>
  <c r="J256"/>
  <c r="J117"/>
  <c r="J106"/>
  <c r="J93"/>
  <c r="J258"/>
  <c r="J45"/>
  <c r="J264"/>
  <c r="J266"/>
  <c r="J265"/>
  <c r="J259"/>
  <c r="J35"/>
  <c r="J276"/>
  <c r="J25"/>
  <c r="J267"/>
  <c r="J269"/>
  <c r="J271"/>
  <c r="J268"/>
  <c r="J270"/>
  <c r="J261"/>
  <c r="J260"/>
  <c r="J277"/>
  <c r="J12"/>
  <c r="J262"/>
  <c r="J255"/>
  <c r="J43" i="4"/>
  <c r="J103"/>
  <c r="J99"/>
  <c r="J94"/>
  <c r="J90"/>
  <c r="J86"/>
  <c r="J79"/>
  <c r="J75"/>
  <c r="J71"/>
  <c r="J67"/>
  <c r="J65"/>
  <c r="J63"/>
  <c r="J57"/>
  <c r="J53"/>
  <c r="J50"/>
  <c r="J48"/>
  <c r="J46"/>
  <c r="J38"/>
  <c r="J36"/>
  <c r="J32"/>
  <c r="J30"/>
  <c r="J28"/>
  <c r="J19"/>
  <c r="J16"/>
  <c r="J14"/>
  <c r="J10"/>
  <c r="J105"/>
  <c r="J104"/>
  <c r="J98"/>
  <c r="J95"/>
  <c r="J91"/>
  <c r="J87"/>
  <c r="J54"/>
  <c r="J51"/>
  <c r="I45"/>
  <c r="I35"/>
  <c r="J20"/>
  <c r="I183" i="11"/>
  <c r="I189" s="1"/>
  <c r="I272"/>
  <c r="I123"/>
  <c r="I263"/>
  <c r="I17"/>
  <c r="I37" s="1"/>
  <c r="I15"/>
  <c r="F249"/>
  <c r="F248" s="1"/>
  <c r="I39"/>
  <c r="I216"/>
  <c r="I249"/>
  <c r="J249" s="1"/>
  <c r="J7"/>
  <c r="J40"/>
  <c r="J124"/>
  <c r="J192"/>
  <c r="J203"/>
  <c r="J210"/>
  <c r="J250"/>
  <c r="F246"/>
  <c r="J6"/>
  <c r="J18"/>
  <c r="J191"/>
  <c r="J209"/>
  <c r="J253"/>
  <c r="I158"/>
  <c r="I155"/>
  <c r="I92"/>
  <c r="H15"/>
  <c r="H254"/>
  <c r="I254"/>
  <c r="I70" i="4"/>
  <c r="I56"/>
  <c r="I27"/>
  <c r="I9"/>
  <c r="H81"/>
  <c r="J81" s="1"/>
  <c r="F282" i="11"/>
  <c r="F280"/>
  <c r="H183"/>
  <c r="H189" s="1"/>
  <c r="J189" s="1"/>
  <c r="H274"/>
  <c r="J274" s="1"/>
  <c r="H17"/>
  <c r="J17" s="1"/>
  <c r="H92"/>
  <c r="H121" s="1"/>
  <c r="H202"/>
  <c r="H207" s="1"/>
  <c r="J207" s="1"/>
  <c r="H158"/>
  <c r="H181" s="1"/>
  <c r="F9" i="4"/>
  <c r="F27"/>
  <c r="F45"/>
  <c r="F56"/>
  <c r="H35"/>
  <c r="H45"/>
  <c r="F35"/>
  <c r="F34" s="1"/>
  <c r="H9"/>
  <c r="H27"/>
  <c r="H56"/>
  <c r="H97"/>
  <c r="J97" s="1"/>
  <c r="H216" i="11"/>
  <c r="H245" s="1"/>
  <c r="H272"/>
  <c r="J272" s="1"/>
  <c r="H39"/>
  <c r="H90" s="1"/>
  <c r="H263"/>
  <c r="H123"/>
  <c r="G89"/>
  <c r="G36"/>
  <c r="G35" s="1"/>
  <c r="G31"/>
  <c r="J123" l="1"/>
  <c r="J263"/>
  <c r="H70" i="4"/>
  <c r="J70" s="1"/>
  <c r="J56"/>
  <c r="J45"/>
  <c r="J35"/>
  <c r="J27"/>
  <c r="J9"/>
  <c r="I8"/>
  <c r="I248" i="11"/>
  <c r="I282" s="1"/>
  <c r="J15"/>
  <c r="I121"/>
  <c r="J92"/>
  <c r="I181"/>
  <c r="J181" s="1"/>
  <c r="J158"/>
  <c r="I245"/>
  <c r="J245" s="1"/>
  <c r="J216"/>
  <c r="J183"/>
  <c r="I90"/>
  <c r="J90" s="1"/>
  <c r="J39"/>
  <c r="J254"/>
  <c r="J202"/>
  <c r="I34" i="4"/>
  <c r="H37" i="11"/>
  <c r="J37" s="1"/>
  <c r="H8" i="4"/>
  <c r="F8"/>
  <c r="F107" s="1"/>
  <c r="H34"/>
  <c r="H248" i="11"/>
  <c r="H282" s="1"/>
  <c r="H155"/>
  <c r="J155" s="1"/>
  <c r="G70"/>
  <c r="G47"/>
  <c r="G109"/>
  <c r="J34" i="4" l="1"/>
  <c r="J8"/>
  <c r="I107"/>
  <c r="I112" s="1"/>
  <c r="I280" i="11"/>
  <c r="I246"/>
  <c r="J121"/>
  <c r="J248"/>
  <c r="J282"/>
  <c r="H107" i="4"/>
  <c r="F116"/>
  <c r="F112"/>
  <c r="H280" i="11"/>
  <c r="H246"/>
  <c r="G243"/>
  <c r="G241"/>
  <c r="G239"/>
  <c r="G238"/>
  <c r="G236"/>
  <c r="G235"/>
  <c r="G234"/>
  <c r="G232"/>
  <c r="G231"/>
  <c r="G230"/>
  <c r="G229"/>
  <c r="G228"/>
  <c r="G227"/>
  <c r="G225"/>
  <c r="G224"/>
  <c r="G223"/>
  <c r="G221"/>
  <c r="G219"/>
  <c r="G218"/>
  <c r="G213"/>
  <c r="G212"/>
  <c r="G211"/>
  <c r="G206"/>
  <c r="G205"/>
  <c r="G204"/>
  <c r="G199"/>
  <c r="G198"/>
  <c r="G197"/>
  <c r="G196"/>
  <c r="G195"/>
  <c r="G194"/>
  <c r="G193"/>
  <c r="G188"/>
  <c r="G187"/>
  <c r="G186"/>
  <c r="G185"/>
  <c r="G180"/>
  <c r="G179"/>
  <c r="G178"/>
  <c r="G175"/>
  <c r="G174"/>
  <c r="G173"/>
  <c r="G172"/>
  <c r="G171"/>
  <c r="G170"/>
  <c r="G169"/>
  <c r="G168"/>
  <c r="G167"/>
  <c r="G166"/>
  <c r="G165"/>
  <c r="G163"/>
  <c r="G161"/>
  <c r="G160"/>
  <c r="G154"/>
  <c r="G153"/>
  <c r="G152"/>
  <c r="G151"/>
  <c r="G150"/>
  <c r="G149"/>
  <c r="G148"/>
  <c r="G147"/>
  <c r="G146"/>
  <c r="G144"/>
  <c r="G142"/>
  <c r="G140"/>
  <c r="G139"/>
  <c r="G134"/>
  <c r="G133"/>
  <c r="G132"/>
  <c r="G131"/>
  <c r="G130"/>
  <c r="G129"/>
  <c r="G128"/>
  <c r="G127"/>
  <c r="G126"/>
  <c r="G125"/>
  <c r="G120"/>
  <c r="G119"/>
  <c r="G118"/>
  <c r="G116"/>
  <c r="G115"/>
  <c r="G114"/>
  <c r="G113"/>
  <c r="G112"/>
  <c r="G111"/>
  <c r="G110"/>
  <c r="G108"/>
  <c r="G107"/>
  <c r="G105"/>
  <c r="G104"/>
  <c r="G103"/>
  <c r="G102"/>
  <c r="G101"/>
  <c r="G100"/>
  <c r="G99"/>
  <c r="G97"/>
  <c r="G96"/>
  <c r="G95"/>
  <c r="G94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3"/>
  <c r="G42"/>
  <c r="G41"/>
  <c r="G34"/>
  <c r="G33"/>
  <c r="G32"/>
  <c r="G30"/>
  <c r="G29"/>
  <c r="G28"/>
  <c r="G27"/>
  <c r="G26"/>
  <c r="G24"/>
  <c r="G23"/>
  <c r="G22"/>
  <c r="G21"/>
  <c r="G20"/>
  <c r="G19"/>
  <c r="G14"/>
  <c r="G11"/>
  <c r="G10"/>
  <c r="G9"/>
  <c r="G8"/>
  <c r="G114" i="4"/>
  <c r="G106"/>
  <c r="G102"/>
  <c r="G101"/>
  <c r="G100"/>
  <c r="G96"/>
  <c r="G93"/>
  <c r="G92"/>
  <c r="G89"/>
  <c r="G88"/>
  <c r="G85"/>
  <c r="G84"/>
  <c r="G83"/>
  <c r="G82"/>
  <c r="G80"/>
  <c r="G78"/>
  <c r="G77"/>
  <c r="G76"/>
  <c r="G74"/>
  <c r="G73"/>
  <c r="G72"/>
  <c r="G69"/>
  <c r="G68"/>
  <c r="G66"/>
  <c r="G64"/>
  <c r="G61"/>
  <c r="G60"/>
  <c r="G59"/>
  <c r="G58"/>
  <c r="G55"/>
  <c r="G52"/>
  <c r="G49"/>
  <c r="G47"/>
  <c r="G44"/>
  <c r="G41"/>
  <c r="G40"/>
  <c r="G39"/>
  <c r="G37"/>
  <c r="G33"/>
  <c r="G31"/>
  <c r="G29"/>
  <c r="G26"/>
  <c r="G25"/>
  <c r="G24"/>
  <c r="G23"/>
  <c r="G22"/>
  <c r="G21"/>
  <c r="G18"/>
  <c r="G17"/>
  <c r="G15"/>
  <c r="G13"/>
  <c r="G12"/>
  <c r="G11"/>
  <c r="I116" l="1"/>
  <c r="J107"/>
  <c r="J280" i="11"/>
  <c r="J246"/>
  <c r="H112" i="4"/>
  <c r="J112" s="1"/>
  <c r="H116"/>
  <c r="G265" i="11"/>
  <c r="G63" i="4"/>
  <c r="G267" i="11"/>
  <c r="G266"/>
  <c r="G264"/>
  <c r="G105" i="4"/>
  <c r="G106" i="11"/>
  <c r="G262"/>
  <c r="G99" i="4"/>
  <c r="J116" l="1"/>
  <c r="G276" i="11"/>
  <c r="G268"/>
  <c r="G281"/>
  <c r="G279"/>
  <c r="G278"/>
  <c r="G277"/>
  <c r="G275"/>
  <c r="G273"/>
  <c r="G272" s="1"/>
  <c r="G271"/>
  <c r="G270"/>
  <c r="G261"/>
  <c r="G260"/>
  <c r="G259"/>
  <c r="G258"/>
  <c r="G257"/>
  <c r="G256"/>
  <c r="G255"/>
  <c r="G253"/>
  <c r="G252" s="1"/>
  <c r="G251"/>
  <c r="G250"/>
  <c r="G242"/>
  <c r="G233"/>
  <c r="G222"/>
  <c r="G220"/>
  <c r="G217"/>
  <c r="G210"/>
  <c r="G209" s="1"/>
  <c r="G214" s="1"/>
  <c r="G203"/>
  <c r="G192"/>
  <c r="G191" s="1"/>
  <c r="G200" s="1"/>
  <c r="G184"/>
  <c r="G183" s="1"/>
  <c r="G189" s="1"/>
  <c r="G177"/>
  <c r="G164"/>
  <c r="G162"/>
  <c r="G159"/>
  <c r="G145"/>
  <c r="G143"/>
  <c r="G138"/>
  <c r="G124"/>
  <c r="G117"/>
  <c r="G93"/>
  <c r="G45"/>
  <c r="G40"/>
  <c r="G25"/>
  <c r="G18"/>
  <c r="G12"/>
  <c r="G7"/>
  <c r="G6" s="1"/>
  <c r="G81" i="4"/>
  <c r="G108"/>
  <c r="G104"/>
  <c r="G103" s="1"/>
  <c r="G95"/>
  <c r="G94" s="1"/>
  <c r="G91"/>
  <c r="G90" s="1"/>
  <c r="G79"/>
  <c r="G75"/>
  <c r="G71"/>
  <c r="G67"/>
  <c r="G65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G249" i="11" l="1"/>
  <c r="G202"/>
  <c r="G207" s="1"/>
  <c r="G158"/>
  <c r="G181" s="1"/>
  <c r="G39"/>
  <c r="G90" s="1"/>
  <c r="G15"/>
  <c r="G216"/>
  <c r="G245" s="1"/>
  <c r="G274"/>
  <c r="G123"/>
  <c r="G155" s="1"/>
  <c r="G92"/>
  <c r="G263"/>
  <c r="G17"/>
  <c r="G37" s="1"/>
  <c r="G254"/>
  <c r="G98" i="4"/>
  <c r="G97" s="1"/>
  <c r="G87"/>
  <c r="G86" s="1"/>
  <c r="G70"/>
  <c r="G56"/>
  <c r="G45"/>
  <c r="G35"/>
  <c r="G27"/>
  <c r="G9"/>
  <c r="G248" i="11" l="1"/>
  <c r="G282" s="1"/>
  <c r="G121"/>
  <c r="G246" s="1"/>
  <c r="G8" i="4"/>
  <c r="G34"/>
  <c r="G280" i="11" l="1"/>
  <c r="G107" i="4"/>
  <c r="G112" l="1"/>
  <c r="G116"/>
</calcChain>
</file>

<file path=xl/sharedStrings.xml><?xml version="1.0" encoding="utf-8"?>
<sst xmlns="http://schemas.openxmlformats.org/spreadsheetml/2006/main" count="963" uniqueCount="561">
  <si>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</si>
  <si>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</si>
  <si>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</si>
  <si>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</si>
  <si>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</si>
  <si>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</si>
  <si>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</si>
  <si>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</si>
  <si>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</si>
  <si>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</si>
  <si>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</si>
  <si>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</si>
  <si>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</si>
  <si>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</si>
  <si>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</si>
  <si>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</si>
  <si>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</si>
  <si>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</si>
  <si>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</si>
  <si>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</si>
  <si>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</si>
  <si>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</si>
  <si>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</si>
  <si>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</si>
  <si>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</si>
  <si>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</si>
  <si>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</si>
  <si>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</si>
  <si>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</si>
  <si>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</si>
  <si>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</si>
  <si>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</si>
  <si>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</si>
  <si>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</si>
  <si>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</si>
  <si>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</si>
  <si>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</si>
  <si>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</si>
  <si>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</si>
  <si>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</si>
  <si>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</si>
  <si>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</si>
  <si>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</si>
  <si>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</si>
  <si>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</si>
  <si>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</si>
  <si>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</si>
  <si>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</si>
  <si>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</si>
  <si>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</si>
  <si>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</si>
  <si>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</si>
  <si>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</si>
  <si>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</si>
  <si>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</si>
  <si>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</si>
  <si>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</si>
  <si>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</si>
  <si>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</si>
  <si>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</si>
  <si>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</si>
  <si>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</si>
  <si>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</si>
  <si>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</si>
  <si>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</si>
  <si>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</si>
  <si>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</si>
  <si>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</si>
  <si>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</si>
  <si>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</si>
  <si>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</si>
  <si>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</si>
  <si>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</si>
  <si>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</si>
  <si>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</si>
  <si>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</si>
  <si>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</si>
  <si>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</si>
  <si>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</si>
  <si>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</si>
  <si>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</si>
  <si>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</si>
  <si>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</si>
  <si>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</si>
  <si>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</si>
  <si>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</si>
  <si>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</si>
  <si>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</si>
  <si>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</si>
  <si>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</si>
  <si>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</si>
  <si>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</si>
  <si>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</si>
  <si>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</si>
  <si>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</si>
  <si>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</si>
  <si>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</si>
  <si>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</si>
  <si>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</si>
  <si>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</si>
  <si>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</si>
  <si>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</si>
  <si>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</si>
  <si>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</si>
  <si>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</si>
  <si>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</si>
  <si>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</si>
  <si>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</si>
  <si>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</si>
  <si>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</si>
  <si>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</si>
  <si>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</si>
  <si>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</si>
  <si>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</si>
  <si>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</si>
  <si>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</si>
  <si>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</si>
  <si>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</si>
  <si>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</si>
  <si>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</si>
  <si>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</si>
  <si>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</si>
  <si>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</si>
  <si>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</si>
  <si>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</si>
  <si>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</si>
  <si>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</si>
  <si>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</si>
  <si>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</si>
  <si>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</si>
  <si>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</si>
  <si>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</si>
  <si>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</si>
  <si>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</si>
  <si>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</si>
  <si>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</si>
  <si>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</si>
  <si>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</si>
  <si>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</si>
  <si>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</si>
  <si>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</si>
  <si>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</si>
  <si>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</si>
  <si>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</si>
  <si>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</si>
  <si>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</si>
  <si>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</si>
  <si>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</si>
  <si>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</si>
  <si>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</si>
  <si>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</si>
  <si>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</si>
  <si>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</si>
  <si>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</si>
  <si>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</si>
  <si>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</si>
  <si>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</si>
  <si>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</si>
  <si>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</si>
  <si>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</si>
  <si>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</si>
  <si>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</si>
  <si>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</si>
  <si>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</si>
  <si>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</si>
  <si>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</si>
  <si>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</si>
  <si>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</si>
  <si>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</si>
  <si>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</si>
  <si>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</si>
  <si>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</si>
  <si>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</si>
  <si>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</si>
  <si>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</si>
  <si>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</si>
  <si>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</si>
  <si>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</si>
  <si>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</si>
  <si>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</si>
  <si>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</si>
  <si>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</si>
  <si>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</si>
  <si>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</si>
  <si>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</si>
  <si>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</si>
  <si>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</si>
  <si>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</si>
  <si>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</si>
  <si>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</si>
  <si>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</si>
  <si>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</si>
  <si>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</si>
  <si>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</si>
  <si>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</si>
  <si>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</si>
  <si>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</si>
  <si>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</si>
  <si>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</si>
  <si>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</si>
  <si>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</si>
  <si>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</si>
  <si>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</si>
  <si>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</si>
  <si>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</si>
  <si>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</si>
  <si>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</si>
  <si>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</si>
  <si>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</si>
  <si>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</si>
  <si>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</si>
  <si>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</si>
  <si>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</si>
  <si>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</si>
  <si>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</si>
  <si>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</si>
  <si>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</si>
  <si>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</si>
  <si>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</si>
  <si>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</si>
  <si>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</si>
  <si>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</si>
  <si>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</si>
  <si>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</si>
  <si>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</si>
  <si>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</si>
  <si>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</si>
  <si>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</si>
  <si>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</si>
  <si>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</si>
  <si>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</si>
  <si>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</si>
  <si>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</si>
  <si>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1.2.8.</t>
  </si>
  <si>
    <t>1.2.9.</t>
  </si>
  <si>
    <t>1.2.10.</t>
  </si>
  <si>
    <t>1.2.11.</t>
  </si>
  <si>
    <t>1.2.12.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</si>
  <si>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</si>
  <si>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</si>
  <si>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</si>
  <si>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</si>
  <si>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</si>
  <si>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</si>
  <si>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</si>
  <si>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</si>
  <si>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</si>
  <si>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</si>
  <si>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</si>
  <si>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</si>
  <si>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</si>
  <si>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</si>
  <si>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</si>
  <si>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</si>
  <si>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</si>
  <si>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</si>
  <si>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</si>
  <si>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</si>
  <si>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</si>
  <si>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</si>
  <si>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</si>
  <si>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</si>
  <si>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</si>
  <si>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</si>
  <si>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</si>
  <si>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</si>
  <si>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</si>
  <si>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</si>
  <si>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</si>
  <si>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</si>
  <si>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</si>
  <si>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</si>
  <si>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</si>
  <si>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</si>
  <si>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</si>
  <si>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</si>
  <si>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</si>
  <si>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</si>
  <si>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</si>
  <si>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</si>
  <si>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</si>
  <si>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</si>
  <si>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</si>
  <si>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</si>
  <si>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</si>
  <si>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</si>
  <si>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</si>
  <si>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</si>
  <si>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</si>
  <si>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</si>
  <si>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</si>
  <si>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</si>
  <si>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</si>
  <si>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</si>
  <si>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</si>
  <si>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</si>
  <si>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</si>
  <si>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</si>
  <si>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</si>
  <si>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</si>
  <si>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</si>
  <si>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</si>
  <si>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</si>
  <si>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</si>
  <si>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</si>
  <si>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</si>
  <si>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</si>
  <si>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</si>
  <si>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</si>
  <si>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</si>
  <si>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</si>
  <si>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</si>
  <si>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</si>
  <si>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</si>
  <si>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</si>
  <si>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</si>
  <si>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</si>
  <si>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</si>
  <si>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</si>
  <si>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</si>
  <si>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</si>
  <si>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</si>
  <si>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</si>
  <si>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</si>
  <si>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</si>
  <si>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</si>
  <si>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</si>
  <si>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</si>
  <si>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</si>
  <si>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</si>
  <si>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</si>
  <si>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</si>
  <si>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</si>
  <si>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</si>
  <si>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</si>
  <si>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</si>
  <si>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</si>
  <si>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</si>
  <si>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</si>
  <si>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</si>
  <si>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</si>
  <si>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</si>
  <si>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</si>
  <si>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</si>
  <si>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</si>
  <si>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</si>
  <si>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</si>
  <si>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</si>
  <si>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</si>
  <si>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</si>
  <si>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</si>
  <si>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</si>
  <si>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</si>
  <si>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</si>
  <si>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t>2.8.1.2.</t>
  </si>
  <si>
    <t xml:space="preserve">Transferi mjesnim zajednicama za rad savjeta 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</si>
  <si>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</si>
  <si>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</si>
  <si>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</si>
  <si>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</si>
  <si>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1.2.31.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</si>
  <si>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</si>
  <si>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</si>
  <si>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</si>
  <si>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</si>
  <si>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</si>
  <si>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1.2.32.</t>
  </si>
  <si>
    <t xml:space="preserve">Transferi za isplatu šteta iz sredstava poseb.naknada za zaštitu... </t>
  </si>
  <si>
    <t>Stipendije za studente iz budžeta Grada</t>
  </si>
  <si>
    <t>Transferi za sufinan.rada hitne med.pomoći u JU Dom zdravlja</t>
  </si>
  <si>
    <t>1.2.33.</t>
  </si>
  <si>
    <t>1.2.34.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</si>
  <si>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</si>
  <si>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</si>
  <si>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</si>
  <si>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</si>
  <si>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</si>
  <si>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</si>
  <si>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</si>
  <si>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</si>
  <si>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</si>
  <si>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</si>
  <si>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</si>
  <si>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</si>
  <si>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</si>
  <si>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</si>
  <si>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</si>
  <si>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</si>
  <si>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</si>
  <si>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</si>
  <si>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</si>
  <si>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</si>
  <si>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</si>
  <si>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</si>
  <si>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</si>
  <si>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</si>
  <si>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</si>
  <si>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</si>
  <si>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</si>
  <si>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</si>
  <si>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</si>
  <si>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</si>
  <si>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</si>
  <si>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</si>
  <si>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</si>
  <si>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3.1.1.2.</t>
  </si>
  <si>
    <t>Izdaci za izgradnju,rušenje,adaptaciju i održavanje objekata u vlasništvu Grada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</si>
  <si>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</si>
  <si>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</si>
  <si>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</si>
  <si>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</si>
  <si>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</si>
  <si>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</si>
  <si>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</si>
  <si>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</si>
  <si>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</si>
  <si>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</si>
  <si>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pojedincima (podrška vantjelesnoj oplodnji)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</si>
  <si>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</si>
  <si>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</si>
  <si>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</si>
  <si>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</si>
  <si>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</si>
  <si>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</si>
  <si>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</si>
  <si>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</si>
  <si>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</si>
  <si>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</si>
  <si>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</si>
  <si>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</si>
  <si>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</si>
  <si>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</si>
  <si>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</si>
  <si>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</si>
  <si>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</si>
  <si>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</si>
  <si>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</si>
  <si>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>Transferi za podrški službama zaštite i spašavanja u JP iz sredstava poseb.naknada za zaštitu...</t>
  </si>
  <si>
    <t>Transferi za angažovanje dr.učesnika u provođenju zaštite i spašavanja iz sredstava poseb.naknada za zaštitu...</t>
  </si>
  <si>
    <t>Socijalna davanja iz sredstava Federacije Bosne i Hercegovine</t>
  </si>
  <si>
    <t>Transferi iz FBiH za korisnike Centra za socijalni rad</t>
  </si>
  <si>
    <t>Izdaci za reprezentaciju</t>
  </si>
  <si>
    <t>Transfer za podršku boračkom udruženju UG RVI</t>
  </si>
  <si>
    <t>Transfer za podršku boračkom udruženju UG PPB</t>
  </si>
  <si>
    <t>Transfer za podršku boračkom udruženju UG DNRP</t>
  </si>
  <si>
    <t>Transfer za podršku boračkom udruženju UG JOB</t>
  </si>
  <si>
    <t>Transfer za NK Bosna</t>
  </si>
  <si>
    <t>Transfer za JU OŠ Safvet beg Bašagić-vanjski sportski teren</t>
  </si>
  <si>
    <t>Transfer za JU OŠ Musa Ćazim Ćatić-stolovi i stolice za učionice</t>
  </si>
  <si>
    <t>Transfer za JU MSŠ Hazim Šabanović-sanacija mokrih čvorova</t>
  </si>
  <si>
    <t>Transfer za održavanje Sarajevo film festivala Visoko</t>
  </si>
  <si>
    <t>Projekti po javnom pozivu za NVO (sport,kultura,mladi,osobe sa invaliditetom i ostalo)</t>
  </si>
  <si>
    <t xml:space="preserve">Transfer za RK Bosna </t>
  </si>
  <si>
    <t>Transfer za Gradski nogometni savez</t>
  </si>
  <si>
    <t>Podrška projektu deminiranja (nenamjenska sredstva budžeta)</t>
  </si>
  <si>
    <t>Izdaci za reprezentaciju (nenamjenska sredstva budžeta)</t>
  </si>
  <si>
    <t>Izdaci za volonterski rad-javni poziv</t>
  </si>
  <si>
    <t>1.3.10.</t>
  </si>
  <si>
    <t>1.3.11.</t>
  </si>
  <si>
    <t>Naknade za provođenje izbora i članovima Izborne komisije</t>
  </si>
  <si>
    <t>3.1.1.3.</t>
  </si>
  <si>
    <t>Prenesena sredstva primitaka od kreditnog zaduživanja</t>
  </si>
  <si>
    <t>Transferi pojedincima (socijalna davanja i pomoći za liječenje)</t>
  </si>
  <si>
    <t>Transferi pojedincima (ostvareni rezultati u sportu,nauci,kulturi....)</t>
  </si>
  <si>
    <t>1.2.35.</t>
  </si>
  <si>
    <t>1.2.36.</t>
  </si>
  <si>
    <t xml:space="preserve"> II PRIMICI</t>
  </si>
  <si>
    <t>5.</t>
  </si>
  <si>
    <t>Transferi za podrški službama zaštite i spašavanja u UG za provođenje obuka,vježbi i edukacija iz sredstava poseb.naknada za zaštitu...</t>
  </si>
  <si>
    <t>Transferi za podrški službama zaštite i spašavanja u JP za provođenje obuka,vježbi i edukacija iz sredstava poseb.naknada za zaštitu...</t>
  </si>
  <si>
    <t>Transferi za podrški službama zaštite i spašavanja u JU za provođenje obuka,vježbi i edukacija iz sredstava poseb.naknada za zaštitu...</t>
  </si>
  <si>
    <t>1.2.37.</t>
  </si>
  <si>
    <t>1.2.38.</t>
  </si>
  <si>
    <t>1.2.39.</t>
  </si>
  <si>
    <t>1.2.40.</t>
  </si>
  <si>
    <t>1.2.30.</t>
  </si>
  <si>
    <t>Izdaci za zbrinjavanje pasa lutalica</t>
  </si>
  <si>
    <t>Ostale neplanirane uplate (prihodi po ranijim propisima)</t>
  </si>
  <si>
    <t>Transfer za udruženje žena oboljelih od karcinoma "Srcem zajedno"-prevent.pregled za žene iznad 18g</t>
  </si>
  <si>
    <t>PLAN ZA DEVET MJESECI</t>
  </si>
  <si>
    <t xml:space="preserve">Transferi za isplatu nagrada pripadnicima Službi zaštite i spašavanja iz sredstava poseb.naknada za zaštitu... </t>
  </si>
  <si>
    <t xml:space="preserve">Izdaci za Program Fonda zaštite okoline ZDK  </t>
  </si>
  <si>
    <t xml:space="preserve">Podrška Grada projektima organizacija i institucija van teritorije grada i BiH </t>
  </si>
  <si>
    <t>Transfer općinama za saniranje šteta usljed poplava</t>
  </si>
  <si>
    <t>Transfer za NK Liješeva</t>
  </si>
  <si>
    <t>1.4.8.</t>
  </si>
  <si>
    <t>Transferi međunarodnim organizacijama</t>
  </si>
  <si>
    <t>Oprema za razvoj turističke infrastrukture (šadrvani...)</t>
  </si>
  <si>
    <t xml:space="preserve">Transfer za troškove administracije za radove na zgradi Hitne medicinske pomoći </t>
  </si>
  <si>
    <t>1.2.41.</t>
  </si>
  <si>
    <t>Transfer za JP Veterinarska stanica za vakcinaciju,čipovanje,izdavanje pasoša i sterilizaciju pasa lutalica i vlasničkih pasa</t>
  </si>
  <si>
    <t>Transfer za JP Željeznice FBiH za održavanje pružnih prelaza</t>
  </si>
  <si>
    <t>Usluge sevis.opreme i vozila,nabavka dijelova i pjene za gašenje požara (nenamjenska sredstva budžeta)</t>
  </si>
  <si>
    <t>Transferi za  MZ za interv.mjere zaštite od posljedica prir.i dr.nesreća iz sredstava poseb.naknada za zaštitu...</t>
  </si>
  <si>
    <t>Podrška realizaciji projekata međunarodnih organizacija (Help...)</t>
  </si>
  <si>
    <t xml:space="preserve"> BUDŽET ZA 2025.g</t>
  </si>
  <si>
    <t>Subvencije za komunalne usluge za penzionere sa minimalnom penzijom i korisnike stalne novčane pomoći-korisnike gradskog odvoza komunalnog otpada putem JKP Visoko</t>
  </si>
  <si>
    <t>Popravka i rekonstrukcija krova na zgradi JU Centar za socijalni rad</t>
  </si>
  <si>
    <t>Povrat nerealizovanih sredstava</t>
  </si>
  <si>
    <t>1.1.12.</t>
  </si>
  <si>
    <t>Sanacija puta u naselju Zbilje i postavljanje zaštitnih barijera od poplave u naselju Prijeko iz sred.viših nivoa vlasti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</si>
  <si>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</si>
  <si>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</si>
  <si>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</si>
  <si>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</si>
  <si>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</si>
  <si>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</si>
  <si>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</si>
  <si>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</si>
  <si>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% izvršenja</t>
  </si>
  <si>
    <t>BUDŽET ZA 2025.g</t>
  </si>
  <si>
    <t xml:space="preserve">                              ZA PERIOD 01.01.-31.03.2025.g</t>
  </si>
  <si>
    <t>PLAN ZA 3 MJESECA</t>
  </si>
  <si>
    <t>IZVRŠENO ZA 3 MJESECA</t>
  </si>
  <si>
    <t>red. broj</t>
  </si>
  <si>
    <t>BUDŽET ZA  2025.g</t>
  </si>
  <si>
    <t>PRIHODI</t>
  </si>
  <si>
    <t>Porez na imovinu</t>
  </si>
  <si>
    <t>Prihodi od indirektnih poreza</t>
  </si>
  <si>
    <t>NEPORESKI PRIHODI</t>
  </si>
  <si>
    <t>Prihodi od poduzetničkih aktivnosti i imovine i prihodi od poz.kursnih razlika</t>
  </si>
  <si>
    <t>Naknade i takse i prihodi od pružanja javnih usluga</t>
  </si>
  <si>
    <t>Novčane kazne (neporezne prirode)</t>
  </si>
  <si>
    <t>TEKUĆI TRANSFERI I DONACIJE</t>
  </si>
  <si>
    <t>Primljeni tekući transferi od ostalih nivoa vlasti</t>
  </si>
  <si>
    <t>KAPITALNI TRANSFERI I DONACIJE</t>
  </si>
  <si>
    <t>Kapitalni transferi od ostalih nivoa vlasti</t>
  </si>
  <si>
    <t>RASHODI</t>
  </si>
  <si>
    <t>TEKUĆI RASHODI</t>
  </si>
  <si>
    <t>Plaće i naknade troškova zaposlenih</t>
  </si>
  <si>
    <t>Doprinos poslodavca i ostali doprinosi</t>
  </si>
  <si>
    <t>Izdaci za materijal,sitan inventar i usluge</t>
  </si>
  <si>
    <t>2.1.4.</t>
  </si>
  <si>
    <t>Tekući transferi i drugi tekući rashodi</t>
  </si>
  <si>
    <t>2.1.5.</t>
  </si>
  <si>
    <t>2.1.6.</t>
  </si>
  <si>
    <t>Tekuća rezerva</t>
  </si>
  <si>
    <t>TEKUĆI BILANS</t>
  </si>
  <si>
    <t>KAPITALNI PRIMICI</t>
  </si>
  <si>
    <t>KAPITALNI IZDACI</t>
  </si>
  <si>
    <t>5.1.</t>
  </si>
  <si>
    <t>IZDACI ZA NABAVKU STALNIH SREDSTAVA</t>
  </si>
  <si>
    <t>6.</t>
  </si>
  <si>
    <t>NETO NABAVKE STALNIH SREDSTAVA</t>
  </si>
  <si>
    <t>7.</t>
  </si>
  <si>
    <t>NETO POZAJMLJIVANJE(NETO ZADUŽIVANJE)=UKUPAN DEFICIT/SUFICIT</t>
  </si>
  <si>
    <t>8.</t>
  </si>
  <si>
    <t>NETO TRANSAKCIJE U FINANSIJSKOJ IMOVINI</t>
  </si>
  <si>
    <t>9.</t>
  </si>
  <si>
    <t>PRIMICI OD ZADUŽIVANJA</t>
  </si>
  <si>
    <t>10.</t>
  </si>
  <si>
    <t>IZDACI ZA OTPLATE DUGOVA</t>
  </si>
  <si>
    <t>11.</t>
  </si>
  <si>
    <t>NETO ZADUŽIVANJE (NETO OTPLATE DUGOVA)</t>
  </si>
  <si>
    <t>UKUPAN FINANSIJSKI REZULTAT</t>
  </si>
  <si>
    <t>NEUTROŠENA SREDSTVA PRIMITAKA IZ PRETHODNE GODINE</t>
  </si>
  <si>
    <t>12.</t>
  </si>
  <si>
    <t>SVEUKUPNI PRIHODI;PRIMICI;FINANSIRANJE;RAZGRANIČENI PRIHODI I OSTVARENI SUFICIT IZ RANIJEG PERIODA</t>
  </si>
  <si>
    <t>Budžet Grada Visoko za 2025.godinu sastoji se od pregleda prihoda i primitaka, te rashoda i izdataka:</t>
  </si>
  <si>
    <t>IZVRŠENO ZA PERIOD 01.01.-31.03.2025.g</t>
  </si>
  <si>
    <t>PLAN ZA PERIOD  01.01.-31.03.2025.g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</si>
</sst>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6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Font="1"/>
    <xf numFmtId="0" fontId="2" fillId="2" borderId="4" xfId="1" applyNumberFormat="1" applyFont="1" applyBorder="1"/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right"/>
    </xf>
    <xf numFmtId="0" fontId="8" fillId="0" borderId="8" xfId="0" applyFont="1" applyBorder="1"/>
    <xf numFmtId="0" fontId="7" fillId="0" borderId="0" xfId="0" applyFont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10" fillId="0" borderId="10" xfId="0" applyFont="1" applyBorder="1"/>
    <xf numFmtId="0" fontId="9" fillId="0" borderId="0" xfId="0" applyFont="1"/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0" fontId="5" fillId="0" borderId="10" xfId="0" applyFont="1" applyBorder="1"/>
    <xf numFmtId="0" fontId="8" fillId="0" borderId="10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0" fillId="0" borderId="8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6" fillId="0" borderId="0" xfId="0" applyFont="1"/>
    <xf numFmtId="0" fontId="17" fillId="0" borderId="0" xfId="0" applyFont="1"/>
    <xf numFmtId="0" fontId="7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17" fillId="0" borderId="0" xfId="0" applyFont="1" applyAlignment="1">
      <alignment horizontal="right"/>
    </xf>
    <xf numFmtId="3" fontId="17" fillId="0" borderId="0" xfId="0" applyNumberFormat="1" applyFont="1"/>
    <xf numFmtId="3" fontId="14" fillId="2" borderId="5" xfId="1" applyNumberFormat="1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0" fillId="0" borderId="0" xfId="0" applyFont="1"/>
    <xf numFmtId="0" fontId="2" fillId="2" borderId="4" xfId="1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/>
    <xf numFmtId="3" fontId="5" fillId="3" borderId="10" xfId="0" applyNumberFormat="1" applyFont="1" applyFill="1" applyBorder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"/>
    </xf>
    <xf numFmtId="3" fontId="5" fillId="3" borderId="4" xfId="0" applyNumberFormat="1" applyFont="1" applyFill="1" applyBorder="1"/>
    <xf numFmtId="3" fontId="10" fillId="3" borderId="10" xfId="0" applyNumberFormat="1" applyFont="1" applyFill="1" applyBorder="1"/>
    <xf numFmtId="0" fontId="24" fillId="0" borderId="10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13" fillId="0" borderId="0" xfId="0" applyFont="1"/>
    <xf numFmtId="0" fontId="0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7" fillId="0" borderId="0" xfId="0" applyFont="1"/>
    <xf numFmtId="4" fontId="20" fillId="0" borderId="0" xfId="0" applyNumberFormat="1" applyFont="1"/>
    <xf numFmtId="4" fontId="17" fillId="0" borderId="0" xfId="0" applyNumberFormat="1" applyFont="1"/>
    <xf numFmtId="4" fontId="14" fillId="2" borderId="5" xfId="1" applyNumberFormat="1" applyFont="1" applyBorder="1" applyAlignment="1">
      <alignment horizontal="center" wrapText="1"/>
    </xf>
    <xf numFmtId="4" fontId="3" fillId="2" borderId="10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5" fillId="0" borderId="10" xfId="0" applyNumberFormat="1" applyFont="1" applyBorder="1"/>
    <xf numFmtId="4" fontId="10" fillId="3" borderId="10" xfId="0" applyNumberFormat="1" applyFont="1" applyFill="1" applyBorder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4" fontId="12" fillId="0" borderId="0" xfId="0" applyNumberFormat="1" applyFont="1"/>
    <xf numFmtId="4" fontId="3" fillId="2" borderId="4" xfId="1" applyNumberFormat="1" applyFont="1" applyBorder="1" applyAlignment="1">
      <alignment horizontal="center"/>
    </xf>
    <xf numFmtId="4" fontId="3" fillId="2" borderId="5" xfId="1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right"/>
    </xf>
    <xf numFmtId="4" fontId="10" fillId="0" borderId="8" xfId="0" applyNumberFormat="1" applyFont="1" applyBorder="1"/>
    <xf numFmtId="4" fontId="5" fillId="0" borderId="4" xfId="0" applyNumberFormat="1" applyFont="1" applyBorder="1"/>
    <xf numFmtId="4" fontId="5" fillId="3" borderId="10" xfId="0" applyNumberFormat="1" applyFont="1" applyFill="1" applyBorder="1"/>
    <xf numFmtId="4" fontId="5" fillId="3" borderId="4" xfId="0" applyNumberFormat="1" applyFont="1" applyFill="1" applyBorder="1"/>
    <xf numFmtId="4" fontId="8" fillId="0" borderId="10" xfId="0" applyNumberFormat="1" applyFont="1" applyBorder="1"/>
    <xf numFmtId="4" fontId="5" fillId="0" borderId="0" xfId="0" applyNumberFormat="1" applyFont="1"/>
    <xf numFmtId="0" fontId="17" fillId="0" borderId="0" xfId="0" applyFont="1" applyAlignment="1">
      <alignment horizontal="center"/>
    </xf>
    <xf numFmtId="0" fontId="10" fillId="0" borderId="10" xfId="0" applyFont="1" applyBorder="1" applyAlignment="1">
      <alignment horizontal="right"/>
    </xf>
    <xf numFmtId="3" fontId="10" fillId="0" borderId="10" xfId="0" applyNumberFormat="1" applyFont="1" applyBorder="1" applyAlignment="1"/>
    <xf numFmtId="0" fontId="28" fillId="0" borderId="10" xfId="0" applyFont="1" applyBorder="1" applyAlignment="1">
      <alignment horizontal="right"/>
    </xf>
    <xf numFmtId="3" fontId="28" fillId="0" borderId="10" xfId="0" applyNumberFormat="1" applyFont="1" applyBorder="1" applyAlignment="1"/>
    <xf numFmtId="0" fontId="5" fillId="0" borderId="10" xfId="0" applyFont="1" applyBorder="1" applyAlignment="1">
      <alignment horizontal="right"/>
    </xf>
    <xf numFmtId="3" fontId="5" fillId="0" borderId="10" xfId="0" applyNumberFormat="1" applyFont="1" applyBorder="1" applyAlignment="1"/>
    <xf numFmtId="0" fontId="17" fillId="0" borderId="0" xfId="0" applyFont="1" applyBorder="1" applyAlignment="1">
      <alignment horizontal="right"/>
    </xf>
    <xf numFmtId="3" fontId="17" fillId="0" borderId="0" xfId="0" applyNumberFormat="1" applyFont="1" applyBorder="1"/>
    <xf numFmtId="4" fontId="0" fillId="0" borderId="0" xfId="0" applyNumberFormat="1"/>
    <xf numFmtId="4" fontId="10" fillId="0" borderId="10" xfId="0" applyNumberFormat="1" applyFont="1" applyBorder="1" applyAlignment="1"/>
    <xf numFmtId="4" fontId="28" fillId="0" borderId="10" xfId="0" applyNumberFormat="1" applyFont="1" applyBorder="1" applyAlignment="1"/>
    <xf numFmtId="4" fontId="5" fillId="0" borderId="10" xfId="0" applyNumberFormat="1" applyFont="1" applyBorder="1" applyAlignment="1"/>
    <xf numFmtId="4" fontId="17" fillId="0" borderId="0" xfId="0" applyNumberFormat="1" applyFont="1" applyBorder="1"/>
    <xf numFmtId="4" fontId="17" fillId="0" borderId="0" xfId="0" applyNumberFormat="1" applyFont="1" applyAlignment="1">
      <alignment horizontal="center"/>
    </xf>
    <xf numFmtId="0" fontId="29" fillId="0" borderId="1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4" borderId="10" xfId="0" applyFont="1" applyFill="1" applyBorder="1" applyAlignment="1">
      <alignment wrapText="1"/>
    </xf>
    <xf numFmtId="0" fontId="9" fillId="4" borderId="1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4" fontId="10" fillId="4" borderId="10" xfId="0" applyNumberFormat="1" applyFont="1" applyFill="1" applyBorder="1" applyAlignment="1">
      <alignment horizontal="center" wrapText="1"/>
    </xf>
    <xf numFmtId="4" fontId="28" fillId="0" borderId="8" xfId="0" applyNumberFormat="1" applyFont="1" applyBorder="1"/>
    <xf numFmtId="4" fontId="0" fillId="0" borderId="0" xfId="0" applyNumberFormat="1" applyFont="1"/>
    <xf numFmtId="4" fontId="14" fillId="4" borderId="10" xfId="1" applyNumberFormat="1" applyFont="1" applyFill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zoomScale="150" zoomScaleNormal="150" workbookViewId="0">
      <selection activeCell="C22" sqref="C22"/>
    </sheetView>
  </sheetViews>
  <sheetFormatPr defaultRowHeight="15"/>
  <cols>
    <col min="1" max="1" width="6.140625" style="83" customWidth="1"/>
    <col min="2" max="2" width="22.140625" style="83" customWidth="1"/>
    <col min="3" max="3" width="53.140625" style="83" customWidth="1"/>
    <col min="4" max="4" width="21.5703125" style="83" customWidth="1"/>
    <col min="5" max="5" width="14.140625" style="83" customWidth="1"/>
    <col min="6" max="12" width="9.140625" style="83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12" ht="15.75">
      <c r="A1" s="83" t="s">
        <v>501</v>
      </c>
      <c r="C1" s="96"/>
    </row>
    <row r="2" spans="1:12" ht="15.75">
      <c r="A2" s="83" t="s">
        <v>502</v>
      </c>
      <c r="C2" s="96"/>
    </row>
    <row r="3" spans="1:12" ht="15.75" customHeight="1">
      <c r="A3" s="83" t="s">
        <v>503</v>
      </c>
    </row>
    <row r="4" spans="1:12" s="97" customFormat="1">
      <c r="A4" s="83" t="s">
        <v>504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s="98" customForma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s="98" customFormat="1">
      <c r="A6" s="83" t="s">
        <v>505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s="98" customFormat="1">
      <c r="A7" s="83" t="s">
        <v>506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s="98" customForma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s="98" customForma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s="98" customForma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s="98" customForma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s="98" customForma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s="98" customForma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s="98" customForma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s="98" customForma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s="98" customForma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26.25">
      <c r="A17" s="83" t="s">
        <v>507</v>
      </c>
      <c r="C17" s="99" t="s">
        <v>508</v>
      </c>
    </row>
    <row r="18" spans="1:12" ht="26.25">
      <c r="C18" s="99" t="s">
        <v>511</v>
      </c>
    </row>
    <row r="21" spans="1:12" s="100" customFormat="1" ht="18.75">
      <c r="A21" s="90"/>
      <c r="B21" s="91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s="100" customFormat="1" ht="18.75">
      <c r="A22" s="90"/>
      <c r="B22" s="91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s="100" customFormat="1" ht="18.75">
      <c r="A23" s="90"/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1:12" s="100" customFormat="1">
      <c r="A24" s="90"/>
      <c r="B24" s="101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s="100" customFormat="1">
      <c r="A25" s="90"/>
      <c r="B25" s="102"/>
      <c r="C25" s="103"/>
      <c r="D25" s="90"/>
      <c r="E25" s="90"/>
      <c r="F25" s="90"/>
      <c r="G25" s="90"/>
      <c r="H25" s="90"/>
      <c r="I25" s="90"/>
      <c r="J25" s="90"/>
      <c r="K25" s="90"/>
      <c r="L25" s="90"/>
    </row>
    <row r="26" spans="1:12">
      <c r="B26" s="85"/>
    </row>
    <row r="27" spans="1:12">
      <c r="B27" s="104"/>
      <c r="C27" s="105"/>
    </row>
    <row r="28" spans="1:12">
      <c r="B28" s="104"/>
      <c r="C28" s="106"/>
    </row>
    <row r="29" spans="1:12">
      <c r="B29" s="104"/>
    </row>
    <row r="31" spans="1:12" s="107" customForma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4" spans="2:2">
      <c r="B34" s="104"/>
    </row>
    <row r="35" spans="2:2">
      <c r="B35" s="104"/>
    </row>
    <row r="36" spans="2:2">
      <c r="B36" s="104"/>
    </row>
    <row r="37" spans="2:2">
      <c r="B37" s="10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F45"/>
  <sheetViews>
    <sheetView tabSelected="1" zoomScale="140" zoomScaleNormal="140" workbookViewId="0">
      <selection activeCell="E3" sqref="E3"/>
    </sheetView>
  </sheetViews>
  <sheetFormatPr defaultRowHeight="15"/>
  <cols>
    <col min="1" max="1" width="6.140625" customWidth="1"/>
    <col min="2" max="2" width="58.140625" style="36" customWidth="1"/>
    <col min="3" max="3" width="17.140625" customWidth="1"/>
    <col min="4" max="4" width="15" customWidth="1"/>
    <col min="5" max="5" width="16.5703125" style="139" customWidth="1"/>
    <col min="6" max="6" width="10.140625" style="154" customWidth="1"/>
    <col min="255" max="255" width="6.140625" customWidth="1"/>
    <col min="256" max="256" width="56.85546875" customWidth="1"/>
    <col min="257" max="257" width="22.85546875" customWidth="1"/>
    <col min="258" max="258" width="10.5703125" customWidth="1"/>
    <col min="511" max="511" width="6.140625" customWidth="1"/>
    <col min="512" max="512" width="56.85546875" customWidth="1"/>
    <col min="513" max="513" width="22.85546875" customWidth="1"/>
    <col min="514" max="514" width="10.5703125" customWidth="1"/>
    <col min="767" max="767" width="6.140625" customWidth="1"/>
    <col min="768" max="768" width="56.85546875" customWidth="1"/>
    <col min="769" max="769" width="22.85546875" customWidth="1"/>
    <col min="770" max="770" width="10.5703125" customWidth="1"/>
    <col min="1023" max="1023" width="6.140625" customWidth="1"/>
    <col min="1024" max="1024" width="56.85546875" customWidth="1"/>
    <col min="1025" max="1025" width="22.85546875" customWidth="1"/>
    <col min="1026" max="1026" width="10.5703125" customWidth="1"/>
    <col min="1279" max="1279" width="6.140625" customWidth="1"/>
    <col min="1280" max="1280" width="56.85546875" customWidth="1"/>
    <col min="1281" max="1281" width="22.85546875" customWidth="1"/>
    <col min="1282" max="1282" width="10.5703125" customWidth="1"/>
    <col min="1535" max="1535" width="6.140625" customWidth="1"/>
    <col min="1536" max="1536" width="56.85546875" customWidth="1"/>
    <col min="1537" max="1537" width="22.85546875" customWidth="1"/>
    <col min="1538" max="1538" width="10.5703125" customWidth="1"/>
    <col min="1791" max="1791" width="6.140625" customWidth="1"/>
    <col min="1792" max="1792" width="56.85546875" customWidth="1"/>
    <col min="1793" max="1793" width="22.85546875" customWidth="1"/>
    <col min="1794" max="1794" width="10.5703125" customWidth="1"/>
    <col min="2047" max="2047" width="6.140625" customWidth="1"/>
    <col min="2048" max="2048" width="56.85546875" customWidth="1"/>
    <col min="2049" max="2049" width="22.85546875" customWidth="1"/>
    <col min="2050" max="2050" width="10.5703125" customWidth="1"/>
    <col min="2303" max="2303" width="6.140625" customWidth="1"/>
    <col min="2304" max="2304" width="56.85546875" customWidth="1"/>
    <col min="2305" max="2305" width="22.85546875" customWidth="1"/>
    <col min="2306" max="2306" width="10.5703125" customWidth="1"/>
    <col min="2559" max="2559" width="6.140625" customWidth="1"/>
    <col min="2560" max="2560" width="56.85546875" customWidth="1"/>
    <col min="2561" max="2561" width="22.85546875" customWidth="1"/>
    <col min="2562" max="2562" width="10.5703125" customWidth="1"/>
    <col min="2815" max="2815" width="6.140625" customWidth="1"/>
    <col min="2816" max="2816" width="56.85546875" customWidth="1"/>
    <col min="2817" max="2817" width="22.85546875" customWidth="1"/>
    <col min="2818" max="2818" width="10.5703125" customWidth="1"/>
    <col min="3071" max="3071" width="6.140625" customWidth="1"/>
    <col min="3072" max="3072" width="56.85546875" customWidth="1"/>
    <col min="3073" max="3073" width="22.85546875" customWidth="1"/>
    <col min="3074" max="3074" width="10.5703125" customWidth="1"/>
    <col min="3327" max="3327" width="6.140625" customWidth="1"/>
    <col min="3328" max="3328" width="56.85546875" customWidth="1"/>
    <col min="3329" max="3329" width="22.85546875" customWidth="1"/>
    <col min="3330" max="3330" width="10.5703125" customWidth="1"/>
    <col min="3583" max="3583" width="6.140625" customWidth="1"/>
    <col min="3584" max="3584" width="56.85546875" customWidth="1"/>
    <col min="3585" max="3585" width="22.85546875" customWidth="1"/>
    <col min="3586" max="3586" width="10.5703125" customWidth="1"/>
    <col min="3839" max="3839" width="6.140625" customWidth="1"/>
    <col min="3840" max="3840" width="56.85546875" customWidth="1"/>
    <col min="3841" max="3841" width="22.85546875" customWidth="1"/>
    <col min="3842" max="3842" width="10.5703125" customWidth="1"/>
    <col min="4095" max="4095" width="6.140625" customWidth="1"/>
    <col min="4096" max="4096" width="56.85546875" customWidth="1"/>
    <col min="4097" max="4097" width="22.85546875" customWidth="1"/>
    <col min="4098" max="4098" width="10.5703125" customWidth="1"/>
    <col min="4351" max="4351" width="6.140625" customWidth="1"/>
    <col min="4352" max="4352" width="56.85546875" customWidth="1"/>
    <col min="4353" max="4353" width="22.85546875" customWidth="1"/>
    <col min="4354" max="4354" width="10.5703125" customWidth="1"/>
    <col min="4607" max="4607" width="6.140625" customWidth="1"/>
    <col min="4608" max="4608" width="56.85546875" customWidth="1"/>
    <col min="4609" max="4609" width="22.85546875" customWidth="1"/>
    <col min="4610" max="4610" width="10.5703125" customWidth="1"/>
    <col min="4863" max="4863" width="6.140625" customWidth="1"/>
    <col min="4864" max="4864" width="56.85546875" customWidth="1"/>
    <col min="4865" max="4865" width="22.85546875" customWidth="1"/>
    <col min="4866" max="4866" width="10.5703125" customWidth="1"/>
    <col min="5119" max="5119" width="6.140625" customWidth="1"/>
    <col min="5120" max="5120" width="56.85546875" customWidth="1"/>
    <col min="5121" max="5121" width="22.85546875" customWidth="1"/>
    <col min="5122" max="5122" width="10.5703125" customWidth="1"/>
    <col min="5375" max="5375" width="6.140625" customWidth="1"/>
    <col min="5376" max="5376" width="56.85546875" customWidth="1"/>
    <col min="5377" max="5377" width="22.85546875" customWidth="1"/>
    <col min="5378" max="5378" width="10.5703125" customWidth="1"/>
    <col min="5631" max="5631" width="6.140625" customWidth="1"/>
    <col min="5632" max="5632" width="56.85546875" customWidth="1"/>
    <col min="5633" max="5633" width="22.85546875" customWidth="1"/>
    <col min="5634" max="5634" width="10.5703125" customWidth="1"/>
    <col min="5887" max="5887" width="6.140625" customWidth="1"/>
    <col min="5888" max="5888" width="56.85546875" customWidth="1"/>
    <col min="5889" max="5889" width="22.85546875" customWidth="1"/>
    <col min="5890" max="5890" width="10.5703125" customWidth="1"/>
    <col min="6143" max="6143" width="6.140625" customWidth="1"/>
    <col min="6144" max="6144" width="56.85546875" customWidth="1"/>
    <col min="6145" max="6145" width="22.85546875" customWidth="1"/>
    <col min="6146" max="6146" width="10.5703125" customWidth="1"/>
    <col min="6399" max="6399" width="6.140625" customWidth="1"/>
    <col min="6400" max="6400" width="56.85546875" customWidth="1"/>
    <col min="6401" max="6401" width="22.85546875" customWidth="1"/>
    <col min="6402" max="6402" width="10.5703125" customWidth="1"/>
    <col min="6655" max="6655" width="6.140625" customWidth="1"/>
    <col min="6656" max="6656" width="56.85546875" customWidth="1"/>
    <col min="6657" max="6657" width="22.85546875" customWidth="1"/>
    <col min="6658" max="6658" width="10.5703125" customWidth="1"/>
    <col min="6911" max="6911" width="6.140625" customWidth="1"/>
    <col min="6912" max="6912" width="56.85546875" customWidth="1"/>
    <col min="6913" max="6913" width="22.85546875" customWidth="1"/>
    <col min="6914" max="6914" width="10.5703125" customWidth="1"/>
    <col min="7167" max="7167" width="6.140625" customWidth="1"/>
    <col min="7168" max="7168" width="56.85546875" customWidth="1"/>
    <col min="7169" max="7169" width="22.85546875" customWidth="1"/>
    <col min="7170" max="7170" width="10.5703125" customWidth="1"/>
    <col min="7423" max="7423" width="6.140625" customWidth="1"/>
    <col min="7424" max="7424" width="56.85546875" customWidth="1"/>
    <col min="7425" max="7425" width="22.85546875" customWidth="1"/>
    <col min="7426" max="7426" width="10.5703125" customWidth="1"/>
    <col min="7679" max="7679" width="6.140625" customWidth="1"/>
    <col min="7680" max="7680" width="56.85546875" customWidth="1"/>
    <col min="7681" max="7681" width="22.85546875" customWidth="1"/>
    <col min="7682" max="7682" width="10.5703125" customWidth="1"/>
    <col min="7935" max="7935" width="6.140625" customWidth="1"/>
    <col min="7936" max="7936" width="56.85546875" customWidth="1"/>
    <col min="7937" max="7937" width="22.85546875" customWidth="1"/>
    <col min="7938" max="7938" width="10.5703125" customWidth="1"/>
    <col min="8191" max="8191" width="6.140625" customWidth="1"/>
    <col min="8192" max="8192" width="56.85546875" customWidth="1"/>
    <col min="8193" max="8193" width="22.85546875" customWidth="1"/>
    <col min="8194" max="8194" width="10.5703125" customWidth="1"/>
    <col min="8447" max="8447" width="6.140625" customWidth="1"/>
    <col min="8448" max="8448" width="56.85546875" customWidth="1"/>
    <col min="8449" max="8449" width="22.85546875" customWidth="1"/>
    <col min="8450" max="8450" width="10.5703125" customWidth="1"/>
    <col min="8703" max="8703" width="6.140625" customWidth="1"/>
    <col min="8704" max="8704" width="56.85546875" customWidth="1"/>
    <col min="8705" max="8705" width="22.85546875" customWidth="1"/>
    <col min="8706" max="8706" width="10.5703125" customWidth="1"/>
    <col min="8959" max="8959" width="6.140625" customWidth="1"/>
    <col min="8960" max="8960" width="56.85546875" customWidth="1"/>
    <col min="8961" max="8961" width="22.85546875" customWidth="1"/>
    <col min="8962" max="8962" width="10.5703125" customWidth="1"/>
    <col min="9215" max="9215" width="6.140625" customWidth="1"/>
    <col min="9216" max="9216" width="56.85546875" customWidth="1"/>
    <col min="9217" max="9217" width="22.85546875" customWidth="1"/>
    <col min="9218" max="9218" width="10.5703125" customWidth="1"/>
    <col min="9471" max="9471" width="6.140625" customWidth="1"/>
    <col min="9472" max="9472" width="56.85546875" customWidth="1"/>
    <col min="9473" max="9473" width="22.85546875" customWidth="1"/>
    <col min="9474" max="9474" width="10.5703125" customWidth="1"/>
    <col min="9727" max="9727" width="6.140625" customWidth="1"/>
    <col min="9728" max="9728" width="56.85546875" customWidth="1"/>
    <col min="9729" max="9729" width="22.85546875" customWidth="1"/>
    <col min="9730" max="9730" width="10.5703125" customWidth="1"/>
    <col min="9983" max="9983" width="6.140625" customWidth="1"/>
    <col min="9984" max="9984" width="56.85546875" customWidth="1"/>
    <col min="9985" max="9985" width="22.85546875" customWidth="1"/>
    <col min="9986" max="9986" width="10.5703125" customWidth="1"/>
    <col min="10239" max="10239" width="6.140625" customWidth="1"/>
    <col min="10240" max="10240" width="56.85546875" customWidth="1"/>
    <col min="10241" max="10241" width="22.85546875" customWidth="1"/>
    <col min="10242" max="10242" width="10.5703125" customWidth="1"/>
    <col min="10495" max="10495" width="6.140625" customWidth="1"/>
    <col min="10496" max="10496" width="56.85546875" customWidth="1"/>
    <col min="10497" max="10497" width="22.85546875" customWidth="1"/>
    <col min="10498" max="10498" width="10.5703125" customWidth="1"/>
    <col min="10751" max="10751" width="6.140625" customWidth="1"/>
    <col min="10752" max="10752" width="56.85546875" customWidth="1"/>
    <col min="10753" max="10753" width="22.85546875" customWidth="1"/>
    <col min="10754" max="10754" width="10.5703125" customWidth="1"/>
    <col min="11007" max="11007" width="6.140625" customWidth="1"/>
    <col min="11008" max="11008" width="56.85546875" customWidth="1"/>
    <col min="11009" max="11009" width="22.85546875" customWidth="1"/>
    <col min="11010" max="11010" width="10.5703125" customWidth="1"/>
    <col min="11263" max="11263" width="6.140625" customWidth="1"/>
    <col min="11264" max="11264" width="56.85546875" customWidth="1"/>
    <col min="11265" max="11265" width="22.85546875" customWidth="1"/>
    <col min="11266" max="11266" width="10.5703125" customWidth="1"/>
    <col min="11519" max="11519" width="6.140625" customWidth="1"/>
    <col min="11520" max="11520" width="56.85546875" customWidth="1"/>
    <col min="11521" max="11521" width="22.85546875" customWidth="1"/>
    <col min="11522" max="11522" width="10.5703125" customWidth="1"/>
    <col min="11775" max="11775" width="6.140625" customWidth="1"/>
    <col min="11776" max="11776" width="56.85546875" customWidth="1"/>
    <col min="11777" max="11777" width="22.85546875" customWidth="1"/>
    <col min="11778" max="11778" width="10.5703125" customWidth="1"/>
    <col min="12031" max="12031" width="6.140625" customWidth="1"/>
    <col min="12032" max="12032" width="56.85546875" customWidth="1"/>
    <col min="12033" max="12033" width="22.85546875" customWidth="1"/>
    <col min="12034" max="12034" width="10.5703125" customWidth="1"/>
    <col min="12287" max="12287" width="6.140625" customWidth="1"/>
    <col min="12288" max="12288" width="56.85546875" customWidth="1"/>
    <col min="12289" max="12289" width="22.85546875" customWidth="1"/>
    <col min="12290" max="12290" width="10.5703125" customWidth="1"/>
    <col min="12543" max="12543" width="6.140625" customWidth="1"/>
    <col min="12544" max="12544" width="56.85546875" customWidth="1"/>
    <col min="12545" max="12545" width="22.85546875" customWidth="1"/>
    <col min="12546" max="12546" width="10.5703125" customWidth="1"/>
    <col min="12799" max="12799" width="6.140625" customWidth="1"/>
    <col min="12800" max="12800" width="56.85546875" customWidth="1"/>
    <col min="12801" max="12801" width="22.85546875" customWidth="1"/>
    <col min="12802" max="12802" width="10.5703125" customWidth="1"/>
    <col min="13055" max="13055" width="6.140625" customWidth="1"/>
    <col min="13056" max="13056" width="56.85546875" customWidth="1"/>
    <col min="13057" max="13057" width="22.85546875" customWidth="1"/>
    <col min="13058" max="13058" width="10.5703125" customWidth="1"/>
    <col min="13311" max="13311" width="6.140625" customWidth="1"/>
    <col min="13312" max="13312" width="56.85546875" customWidth="1"/>
    <col min="13313" max="13313" width="22.85546875" customWidth="1"/>
    <col min="13314" max="13314" width="10.5703125" customWidth="1"/>
    <col min="13567" max="13567" width="6.140625" customWidth="1"/>
    <col min="13568" max="13568" width="56.85546875" customWidth="1"/>
    <col min="13569" max="13569" width="22.85546875" customWidth="1"/>
    <col min="13570" max="13570" width="10.5703125" customWidth="1"/>
    <col min="13823" max="13823" width="6.140625" customWidth="1"/>
    <col min="13824" max="13824" width="56.85546875" customWidth="1"/>
    <col min="13825" max="13825" width="22.85546875" customWidth="1"/>
    <col min="13826" max="13826" width="10.5703125" customWidth="1"/>
    <col min="14079" max="14079" width="6.140625" customWidth="1"/>
    <col min="14080" max="14080" width="56.85546875" customWidth="1"/>
    <col min="14081" max="14081" width="22.85546875" customWidth="1"/>
    <col min="14082" max="14082" width="10.5703125" customWidth="1"/>
    <col min="14335" max="14335" width="6.140625" customWidth="1"/>
    <col min="14336" max="14336" width="56.85546875" customWidth="1"/>
    <col min="14337" max="14337" width="22.85546875" customWidth="1"/>
    <col min="14338" max="14338" width="10.5703125" customWidth="1"/>
    <col min="14591" max="14591" width="6.140625" customWidth="1"/>
    <col min="14592" max="14592" width="56.85546875" customWidth="1"/>
    <col min="14593" max="14593" width="22.85546875" customWidth="1"/>
    <col min="14594" max="14594" width="10.5703125" customWidth="1"/>
    <col min="14847" max="14847" width="6.140625" customWidth="1"/>
    <col min="14848" max="14848" width="56.85546875" customWidth="1"/>
    <col min="14849" max="14849" width="22.85546875" customWidth="1"/>
    <col min="14850" max="14850" width="10.5703125" customWidth="1"/>
    <col min="15103" max="15103" width="6.140625" customWidth="1"/>
    <col min="15104" max="15104" width="56.85546875" customWidth="1"/>
    <col min="15105" max="15105" width="22.85546875" customWidth="1"/>
    <col min="15106" max="15106" width="10.5703125" customWidth="1"/>
    <col min="15359" max="15359" width="6.140625" customWidth="1"/>
    <col min="15360" max="15360" width="56.85546875" customWidth="1"/>
    <col min="15361" max="15361" width="22.85546875" customWidth="1"/>
    <col min="15362" max="15362" width="10.5703125" customWidth="1"/>
    <col min="15615" max="15615" width="6.140625" customWidth="1"/>
    <col min="15616" max="15616" width="56.85546875" customWidth="1"/>
    <col min="15617" max="15617" width="22.85546875" customWidth="1"/>
    <col min="15618" max="15618" width="10.5703125" customWidth="1"/>
    <col min="15871" max="15871" width="6.140625" customWidth="1"/>
    <col min="15872" max="15872" width="56.85546875" customWidth="1"/>
    <col min="15873" max="15873" width="22.85546875" customWidth="1"/>
    <col min="15874" max="15874" width="10.5703125" customWidth="1"/>
    <col min="16127" max="16127" width="6.140625" customWidth="1"/>
    <col min="16128" max="16128" width="56.85546875" customWidth="1"/>
    <col min="16129" max="16129" width="22.85546875" customWidth="1"/>
    <col min="16130" max="16130" width="10.5703125" customWidth="1"/>
  </cols>
  <sheetData>
    <row r="4" spans="1:6" s="72" customFormat="1" ht="15.75">
      <c r="A4" s="72" t="s">
        <v>558</v>
      </c>
      <c r="B4" s="16"/>
      <c r="E4" s="109"/>
      <c r="F4" s="109"/>
    </row>
    <row r="5" spans="1:6" s="72" customFormat="1" ht="15.75">
      <c r="B5" s="16"/>
      <c r="E5" s="109"/>
      <c r="F5" s="109"/>
    </row>
    <row r="6" spans="1:6" s="72" customFormat="1" ht="48.75" customHeight="1">
      <c r="A6" s="149" t="s">
        <v>514</v>
      </c>
      <c r="B6" s="150" t="s">
        <v>1</v>
      </c>
      <c r="C6" s="151" t="s">
        <v>515</v>
      </c>
      <c r="D6" s="151" t="s">
        <v>560</v>
      </c>
      <c r="E6" s="152" t="s">
        <v>559</v>
      </c>
      <c r="F6" s="155" t="s">
        <v>509</v>
      </c>
    </row>
    <row r="7" spans="1:6" s="72" customFormat="1" ht="15.75">
      <c r="A7" s="131" t="s">
        <v>309</v>
      </c>
      <c r="B7" s="81" t="s">
        <v>516</v>
      </c>
      <c r="C7" s="132">
        <f>SUM(C8+C12+C18+C16)</f>
        <v>30146600</v>
      </c>
      <c r="D7" s="132">
        <f>SUM(D8+D12+D18+D16)</f>
        <v>7536650</v>
      </c>
      <c r="E7" s="140">
        <f>SUM(E8+E12+E18+E16)</f>
        <v>6826848.5199999996</v>
      </c>
      <c r="F7" s="153">
        <f t="shared" ref="F7:F40" si="0">SUM(E7/(D7/100))</f>
        <v>90.582002879263328</v>
      </c>
    </row>
    <row r="8" spans="1:6" s="72" customFormat="1" ht="15.75">
      <c r="A8" s="133" t="s">
        <v>10</v>
      </c>
      <c r="B8" s="145" t="s">
        <v>9</v>
      </c>
      <c r="C8" s="134">
        <f>SUM(C9:C11)</f>
        <v>12574400</v>
      </c>
      <c r="D8" s="134">
        <f>SUM(D9:D11)</f>
        <v>3143600</v>
      </c>
      <c r="E8" s="141">
        <f>SUM(E9:E11)</f>
        <v>3170561.91</v>
      </c>
      <c r="F8" s="153">
        <f t="shared" si="0"/>
        <v>100.85767623107266</v>
      </c>
    </row>
    <row r="9" spans="1:6" s="72" customFormat="1" ht="15.75">
      <c r="A9" s="135" t="s">
        <v>12</v>
      </c>
      <c r="B9" s="80" t="s">
        <v>517</v>
      </c>
      <c r="C9" s="136">
        <v>2072000</v>
      </c>
      <c r="D9" s="136">
        <f>SUM(C9/12)*3</f>
        <v>518000</v>
      </c>
      <c r="E9" s="142">
        <v>535399.86</v>
      </c>
      <c r="F9" s="153">
        <f t="shared" si="0"/>
        <v>103.35904633204633</v>
      </c>
    </row>
    <row r="10" spans="1:6" s="72" customFormat="1" ht="15.75">
      <c r="A10" s="135" t="s">
        <v>20</v>
      </c>
      <c r="B10" s="80" t="s">
        <v>32</v>
      </c>
      <c r="C10" s="136">
        <v>3987400</v>
      </c>
      <c r="D10" s="136">
        <f t="shared" ref="D10:D11" si="1">SUM(C10/12)*3</f>
        <v>996850</v>
      </c>
      <c r="E10" s="142">
        <v>1239255.6200000001</v>
      </c>
      <c r="F10" s="153">
        <f t="shared" si="0"/>
        <v>124.31716105733061</v>
      </c>
    </row>
    <row r="11" spans="1:6" s="72" customFormat="1" ht="15.75">
      <c r="A11" s="135" t="s">
        <v>23</v>
      </c>
      <c r="B11" s="80" t="s">
        <v>518</v>
      </c>
      <c r="C11" s="136">
        <v>6515000</v>
      </c>
      <c r="D11" s="136">
        <f t="shared" si="1"/>
        <v>1628750</v>
      </c>
      <c r="E11" s="142">
        <v>1395906.43</v>
      </c>
      <c r="F11" s="153">
        <f t="shared" si="0"/>
        <v>85.704155333844966</v>
      </c>
    </row>
    <row r="12" spans="1:6" s="72" customFormat="1" ht="15.75">
      <c r="A12" s="133" t="s">
        <v>29</v>
      </c>
      <c r="B12" s="145" t="s">
        <v>519</v>
      </c>
      <c r="C12" s="134">
        <f>SUM(C13:C15)</f>
        <v>5685100</v>
      </c>
      <c r="D12" s="134">
        <f>SUM(D13:D15)</f>
        <v>1421275</v>
      </c>
      <c r="E12" s="141">
        <f>SUM(E13:E15)</f>
        <v>1408939.22</v>
      </c>
      <c r="F12" s="153">
        <f t="shared" si="0"/>
        <v>99.132062408752702</v>
      </c>
    </row>
    <row r="13" spans="1:6" s="72" customFormat="1" ht="16.5" customHeight="1">
      <c r="A13" s="135" t="s">
        <v>31</v>
      </c>
      <c r="B13" s="80" t="s">
        <v>520</v>
      </c>
      <c r="C13" s="136">
        <v>638100</v>
      </c>
      <c r="D13" s="136">
        <f t="shared" ref="D13:D15" si="2">SUM(C13/12)*3</f>
        <v>159525</v>
      </c>
      <c r="E13" s="142">
        <v>106460.24</v>
      </c>
      <c r="F13" s="153">
        <f t="shared" si="0"/>
        <v>66.735771822598338</v>
      </c>
    </row>
    <row r="14" spans="1:6" s="72" customFormat="1" ht="16.5" customHeight="1">
      <c r="A14" s="135" t="s">
        <v>198</v>
      </c>
      <c r="B14" s="80" t="s">
        <v>521</v>
      </c>
      <c r="C14" s="136">
        <v>5037000</v>
      </c>
      <c r="D14" s="136">
        <f t="shared" si="2"/>
        <v>1259250</v>
      </c>
      <c r="E14" s="142">
        <v>1301456.78</v>
      </c>
      <c r="F14" s="153">
        <f t="shared" si="0"/>
        <v>103.35173952749653</v>
      </c>
    </row>
    <row r="15" spans="1:6" s="72" customFormat="1" ht="15.75">
      <c r="A15" s="135" t="s">
        <v>201</v>
      </c>
      <c r="B15" s="80" t="s">
        <v>522</v>
      </c>
      <c r="C15" s="136">
        <v>10000</v>
      </c>
      <c r="D15" s="136">
        <f t="shared" si="2"/>
        <v>2500</v>
      </c>
      <c r="E15" s="142">
        <v>1022.2</v>
      </c>
      <c r="F15" s="153">
        <f t="shared" si="0"/>
        <v>40.888000000000005</v>
      </c>
    </row>
    <row r="16" spans="1:6" s="72" customFormat="1" ht="15.75">
      <c r="A16" s="133" t="s">
        <v>45</v>
      </c>
      <c r="B16" s="145" t="s">
        <v>523</v>
      </c>
      <c r="C16" s="134">
        <f>SUM(C17)</f>
        <v>8416200</v>
      </c>
      <c r="D16" s="134">
        <f>SUM(D17)</f>
        <v>2104050</v>
      </c>
      <c r="E16" s="141">
        <f>SUM(E17)</f>
        <v>1821057.54</v>
      </c>
      <c r="F16" s="153">
        <f t="shared" si="0"/>
        <v>86.550107649533047</v>
      </c>
    </row>
    <row r="17" spans="1:6" s="72" customFormat="1" ht="18" customHeight="1">
      <c r="A17" s="135" t="s">
        <v>47</v>
      </c>
      <c r="B17" s="80" t="s">
        <v>524</v>
      </c>
      <c r="C17" s="136">
        <v>8416200</v>
      </c>
      <c r="D17" s="136">
        <f>SUM(C17/12)*3</f>
        <v>2104050</v>
      </c>
      <c r="E17" s="142">
        <v>1821057.54</v>
      </c>
      <c r="F17" s="153">
        <f t="shared" si="0"/>
        <v>86.550107649533047</v>
      </c>
    </row>
    <row r="18" spans="1:6" s="72" customFormat="1" ht="15.75">
      <c r="A18" s="133" t="s">
        <v>278</v>
      </c>
      <c r="B18" s="145" t="s">
        <v>525</v>
      </c>
      <c r="C18" s="134">
        <f>SUM(C19)</f>
        <v>3470900</v>
      </c>
      <c r="D18" s="134">
        <f>SUM(D19)</f>
        <v>867725</v>
      </c>
      <c r="E18" s="141">
        <f>SUM(E19)</f>
        <v>426289.85</v>
      </c>
      <c r="F18" s="153">
        <f t="shared" si="0"/>
        <v>49.127298395228898</v>
      </c>
    </row>
    <row r="19" spans="1:6" s="72" customFormat="1" ht="18" customHeight="1">
      <c r="A19" s="135" t="s">
        <v>47</v>
      </c>
      <c r="B19" s="80" t="s">
        <v>526</v>
      </c>
      <c r="C19" s="136">
        <v>3470900</v>
      </c>
      <c r="D19" s="136">
        <f>SUM(C19/12)*3</f>
        <v>867725</v>
      </c>
      <c r="E19" s="142">
        <v>426289.85</v>
      </c>
      <c r="F19" s="153">
        <f t="shared" si="0"/>
        <v>49.127298395228898</v>
      </c>
    </row>
    <row r="20" spans="1:6" s="72" customFormat="1" ht="15.75">
      <c r="A20" s="131" t="s">
        <v>308</v>
      </c>
      <c r="B20" s="81" t="s">
        <v>527</v>
      </c>
      <c r="C20" s="132">
        <f>SUM(C21)</f>
        <v>22348400</v>
      </c>
      <c r="D20" s="132">
        <f>SUM(D21)</f>
        <v>5587100</v>
      </c>
      <c r="E20" s="140">
        <f>SUM(E21)</f>
        <v>4790230.97</v>
      </c>
      <c r="F20" s="153">
        <f t="shared" si="0"/>
        <v>85.737340838717756</v>
      </c>
    </row>
    <row r="21" spans="1:6" s="72" customFormat="1" ht="15.75">
      <c r="A21" s="133" t="s">
        <v>54</v>
      </c>
      <c r="B21" s="145" t="s">
        <v>528</v>
      </c>
      <c r="C21" s="134">
        <f>SUM(C22:C27)</f>
        <v>22348400</v>
      </c>
      <c r="D21" s="134">
        <f>SUM(D22:D27)</f>
        <v>5587100</v>
      </c>
      <c r="E21" s="141">
        <f>SUM(E22:E27)</f>
        <v>4790230.97</v>
      </c>
      <c r="F21" s="153">
        <f t="shared" si="0"/>
        <v>85.737340838717756</v>
      </c>
    </row>
    <row r="22" spans="1:6" s="72" customFormat="1" ht="15.75">
      <c r="A22" s="135" t="s">
        <v>56</v>
      </c>
      <c r="B22" s="80" t="s">
        <v>529</v>
      </c>
      <c r="C22" s="136">
        <v>5470000</v>
      </c>
      <c r="D22" s="136">
        <f t="shared" ref="D22:D27" si="3">SUM(C22/12)*3</f>
        <v>1367500</v>
      </c>
      <c r="E22" s="142">
        <v>1277571.6599999999</v>
      </c>
      <c r="F22" s="153">
        <f t="shared" si="0"/>
        <v>93.4238873857404</v>
      </c>
    </row>
    <row r="23" spans="1:6" s="72" customFormat="1" ht="17.25" customHeight="1">
      <c r="A23" s="135" t="s">
        <v>60</v>
      </c>
      <c r="B23" s="80" t="s">
        <v>530</v>
      </c>
      <c r="C23" s="136">
        <v>505000</v>
      </c>
      <c r="D23" s="136">
        <f t="shared" si="3"/>
        <v>126250</v>
      </c>
      <c r="E23" s="142">
        <v>123165.56</v>
      </c>
      <c r="F23" s="153">
        <f t="shared" si="0"/>
        <v>97.556879207920787</v>
      </c>
    </row>
    <row r="24" spans="1:6" s="72" customFormat="1" ht="16.5" customHeight="1">
      <c r="A24" s="135" t="s">
        <v>68</v>
      </c>
      <c r="B24" s="80" t="s">
        <v>531</v>
      </c>
      <c r="C24" s="136">
        <v>5336800</v>
      </c>
      <c r="D24" s="136">
        <f t="shared" si="3"/>
        <v>1334200</v>
      </c>
      <c r="E24" s="142">
        <v>1015077.53</v>
      </c>
      <c r="F24" s="153">
        <f t="shared" si="0"/>
        <v>76.081361864787894</v>
      </c>
    </row>
    <row r="25" spans="1:6" s="72" customFormat="1" ht="15.75">
      <c r="A25" s="135" t="s">
        <v>532</v>
      </c>
      <c r="B25" s="80" t="s">
        <v>533</v>
      </c>
      <c r="C25" s="136">
        <v>10636600</v>
      </c>
      <c r="D25" s="136">
        <f t="shared" si="3"/>
        <v>2659150</v>
      </c>
      <c r="E25" s="142">
        <v>2217315.08</v>
      </c>
      <c r="F25" s="153">
        <f t="shared" si="0"/>
        <v>83.384355151082119</v>
      </c>
    </row>
    <row r="26" spans="1:6" s="72" customFormat="1" ht="15.75">
      <c r="A26" s="135" t="s">
        <v>534</v>
      </c>
      <c r="B26" s="80" t="s">
        <v>221</v>
      </c>
      <c r="C26" s="136">
        <v>380000</v>
      </c>
      <c r="D26" s="136">
        <f t="shared" si="3"/>
        <v>95000</v>
      </c>
      <c r="E26" s="142">
        <v>157101.14000000001</v>
      </c>
      <c r="F26" s="153">
        <f t="shared" si="0"/>
        <v>165.3696210526316</v>
      </c>
    </row>
    <row r="27" spans="1:6" s="72" customFormat="1" ht="15.75">
      <c r="A27" s="135" t="s">
        <v>535</v>
      </c>
      <c r="B27" s="80" t="s">
        <v>536</v>
      </c>
      <c r="C27" s="136">
        <v>20000</v>
      </c>
      <c r="D27" s="136">
        <f t="shared" si="3"/>
        <v>5000</v>
      </c>
      <c r="E27" s="142">
        <v>0</v>
      </c>
      <c r="F27" s="153">
        <f t="shared" si="0"/>
        <v>0</v>
      </c>
    </row>
    <row r="28" spans="1:6" s="72" customFormat="1" ht="15.75">
      <c r="A28" s="135" t="s">
        <v>169</v>
      </c>
      <c r="B28" s="80" t="s">
        <v>537</v>
      </c>
      <c r="C28" s="136">
        <f>SUM(C7-C20)</f>
        <v>7798200</v>
      </c>
      <c r="D28" s="136">
        <f>SUM(D7-D20)</f>
        <v>1949550</v>
      </c>
      <c r="E28" s="142">
        <f>SUM(E7-E20)</f>
        <v>2036617.5499999998</v>
      </c>
      <c r="F28" s="153">
        <f t="shared" si="0"/>
        <v>104.46603318714574</v>
      </c>
    </row>
    <row r="29" spans="1:6" s="72" customFormat="1" ht="15.75">
      <c r="A29" s="135" t="s">
        <v>310</v>
      </c>
      <c r="B29" s="80" t="s">
        <v>538</v>
      </c>
      <c r="C29" s="136">
        <v>0</v>
      </c>
      <c r="D29" s="136">
        <v>0</v>
      </c>
      <c r="E29" s="142">
        <v>0</v>
      </c>
      <c r="F29" s="153"/>
    </row>
    <row r="30" spans="1:6" s="72" customFormat="1" ht="15.75">
      <c r="A30" s="135" t="s">
        <v>467</v>
      </c>
      <c r="B30" s="80" t="s">
        <v>539</v>
      </c>
      <c r="C30" s="136">
        <f>SUM(C31)</f>
        <v>9048200</v>
      </c>
      <c r="D30" s="136">
        <f>SUM(D31)</f>
        <v>2262050</v>
      </c>
      <c r="E30" s="142">
        <f>SUM(E31)</f>
        <v>237838.2</v>
      </c>
      <c r="F30" s="153">
        <f t="shared" si="0"/>
        <v>10.514276872748171</v>
      </c>
    </row>
    <row r="31" spans="1:6" s="72" customFormat="1" ht="14.25" customHeight="1">
      <c r="A31" s="135" t="s">
        <v>540</v>
      </c>
      <c r="B31" s="80" t="s">
        <v>541</v>
      </c>
      <c r="C31" s="136">
        <v>9048200</v>
      </c>
      <c r="D31" s="136">
        <f t="shared" ref="D31" si="4">SUM(C31/12)*3</f>
        <v>2262050</v>
      </c>
      <c r="E31" s="142">
        <v>237838.2</v>
      </c>
      <c r="F31" s="153">
        <f t="shared" si="0"/>
        <v>10.514276872748171</v>
      </c>
    </row>
    <row r="32" spans="1:6" s="72" customFormat="1" ht="14.25" customHeight="1">
      <c r="A32" s="135" t="s">
        <v>542</v>
      </c>
      <c r="B32" s="80" t="s">
        <v>543</v>
      </c>
      <c r="C32" s="136">
        <f>SUM(C30-C29)</f>
        <v>9048200</v>
      </c>
      <c r="D32" s="136">
        <f>SUM(D30-D29)</f>
        <v>2262050</v>
      </c>
      <c r="E32" s="142">
        <f>SUM(E30-E29)</f>
        <v>237838.2</v>
      </c>
      <c r="F32" s="153">
        <f t="shared" si="0"/>
        <v>10.514276872748171</v>
      </c>
    </row>
    <row r="33" spans="1:6" s="72" customFormat="1" ht="15.75" customHeight="1">
      <c r="A33" s="135" t="s">
        <v>544</v>
      </c>
      <c r="B33" s="80" t="s">
        <v>545</v>
      </c>
      <c r="C33" s="136">
        <f>SUM(C28-C32)</f>
        <v>-1250000</v>
      </c>
      <c r="D33" s="136">
        <f>SUM(D28-D32)</f>
        <v>-312500</v>
      </c>
      <c r="E33" s="142">
        <f>SUM(E28-E32)</f>
        <v>1798779.3499999999</v>
      </c>
      <c r="F33" s="153">
        <f t="shared" si="0"/>
        <v>-575.60939199999996</v>
      </c>
    </row>
    <row r="34" spans="1:6" s="72" customFormat="1" ht="15.75" customHeight="1">
      <c r="A34" s="135" t="s">
        <v>546</v>
      </c>
      <c r="B34" s="80" t="s">
        <v>547</v>
      </c>
      <c r="C34" s="136">
        <v>0</v>
      </c>
      <c r="D34" s="136">
        <v>0</v>
      </c>
      <c r="E34" s="142">
        <v>0</v>
      </c>
      <c r="F34" s="153"/>
    </row>
    <row r="35" spans="1:6" s="72" customFormat="1" ht="15.75">
      <c r="A35" s="135" t="s">
        <v>548</v>
      </c>
      <c r="B35" s="80" t="s">
        <v>549</v>
      </c>
      <c r="C35" s="136">
        <v>0</v>
      </c>
      <c r="D35" s="136">
        <v>0</v>
      </c>
      <c r="E35" s="142">
        <v>0</v>
      </c>
      <c r="F35" s="153"/>
    </row>
    <row r="36" spans="1:6" s="72" customFormat="1" ht="15.75">
      <c r="A36" s="135" t="s">
        <v>550</v>
      </c>
      <c r="B36" s="80" t="s">
        <v>551</v>
      </c>
      <c r="C36" s="136">
        <v>1250000</v>
      </c>
      <c r="D36" s="136">
        <f>SUM(C36/12)*3</f>
        <v>312500</v>
      </c>
      <c r="E36" s="142">
        <v>507540.17</v>
      </c>
      <c r="F36" s="153">
        <f t="shared" si="0"/>
        <v>162.41285439999999</v>
      </c>
    </row>
    <row r="37" spans="1:6" s="72" customFormat="1" ht="18" customHeight="1">
      <c r="A37" s="135" t="s">
        <v>552</v>
      </c>
      <c r="B37" s="80" t="s">
        <v>553</v>
      </c>
      <c r="C37" s="136">
        <f>SUM(C35-C36)</f>
        <v>-1250000</v>
      </c>
      <c r="D37" s="136">
        <f>SUM(D35-D36)</f>
        <v>-312500</v>
      </c>
      <c r="E37" s="142">
        <f>SUM(E35-E36)</f>
        <v>-507540.17</v>
      </c>
      <c r="F37" s="153">
        <f t="shared" si="0"/>
        <v>162.41285439999999</v>
      </c>
    </row>
    <row r="38" spans="1:6" s="72" customFormat="1" ht="15.75">
      <c r="A38" s="135" t="s">
        <v>550</v>
      </c>
      <c r="B38" s="80" t="s">
        <v>554</v>
      </c>
      <c r="C38" s="136">
        <f>SUM(C33+C34+C37)</f>
        <v>-2500000</v>
      </c>
      <c r="D38" s="136">
        <f>SUM(D33+D34+D37)</f>
        <v>-625000</v>
      </c>
      <c r="E38" s="142">
        <f>SUM(E33+E34+E37)</f>
        <v>1291239.18</v>
      </c>
      <c r="F38" s="153">
        <f t="shared" si="0"/>
        <v>-206.5982688</v>
      </c>
    </row>
    <row r="39" spans="1:6" s="72" customFormat="1" ht="14.25" customHeight="1">
      <c r="A39" s="135" t="s">
        <v>552</v>
      </c>
      <c r="B39" s="25" t="s">
        <v>555</v>
      </c>
      <c r="C39" s="136">
        <v>2500000</v>
      </c>
      <c r="D39" s="136">
        <f>SUM(C39/12)*3</f>
        <v>625000</v>
      </c>
      <c r="E39" s="142">
        <v>0</v>
      </c>
      <c r="F39" s="153">
        <f t="shared" si="0"/>
        <v>0</v>
      </c>
    </row>
    <row r="40" spans="1:6" s="72" customFormat="1" ht="30.75" customHeight="1">
      <c r="A40" s="135" t="s">
        <v>556</v>
      </c>
      <c r="B40" s="80" t="s">
        <v>557</v>
      </c>
      <c r="C40" s="136">
        <v>0</v>
      </c>
      <c r="D40" s="136">
        <v>0</v>
      </c>
      <c r="E40" s="142">
        <v>0</v>
      </c>
      <c r="F40" s="153"/>
    </row>
    <row r="41" spans="1:6" s="72" customFormat="1" ht="15.75">
      <c r="A41" s="137"/>
      <c r="B41" s="146"/>
      <c r="C41" s="138"/>
      <c r="D41" s="138"/>
      <c r="E41" s="143"/>
      <c r="F41" s="143"/>
    </row>
    <row r="42" spans="1:6" s="72" customFormat="1" ht="15.75">
      <c r="B42" s="147"/>
      <c r="C42" s="130"/>
      <c r="D42" s="130"/>
      <c r="E42" s="144"/>
      <c r="F42" s="144"/>
    </row>
    <row r="43" spans="1:6" s="72" customFormat="1" ht="15.75">
      <c r="B43" s="148"/>
      <c r="E43" s="109"/>
      <c r="F43" s="109"/>
    </row>
    <row r="44" spans="1:6" s="72" customFormat="1" ht="15.75">
      <c r="B44" s="148"/>
      <c r="E44" s="109"/>
      <c r="F44" s="109"/>
    </row>
    <row r="45" spans="1:6" s="72" customFormat="1" ht="15.75">
      <c r="B45" s="16"/>
      <c r="E45" s="109"/>
      <c r="F45" s="109"/>
    </row>
  </sheetData>
  <pageMargins left="0.59055118110236227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J116"/>
  <sheetViews>
    <sheetView zoomScale="120" zoomScaleNormal="120" workbookViewId="0">
      <selection activeCell="J8" sqref="J8"/>
    </sheetView>
  </sheetViews>
  <sheetFormatPr defaultRowHeight="15"/>
  <cols>
    <col min="1" max="1" width="6.85546875" style="16" customWidth="1"/>
    <col min="2" max="2" width="6.7109375" style="16" customWidth="1"/>
    <col min="3" max="3" width="7" style="16" customWidth="1"/>
    <col min="4" max="4" width="6.5703125" style="74" customWidth="1"/>
    <col min="5" max="5" width="60" style="75" customWidth="1"/>
    <col min="6" max="6" width="17.5703125" style="76" customWidth="1"/>
    <col min="7" max="7" width="12.28515625" style="76" hidden="1" customWidth="1"/>
    <col min="8" max="8" width="13.42578125" style="76" customWidth="1"/>
    <col min="9" max="9" width="13.42578125" style="129" customWidth="1"/>
    <col min="10" max="10" width="10.28515625" style="129" customWidth="1"/>
    <col min="218" max="218" width="6.85546875" customWidth="1"/>
    <col min="219" max="219" width="6.7109375" customWidth="1"/>
    <col min="220" max="220" width="7.85546875" customWidth="1"/>
    <col min="221" max="221" width="6.5703125" customWidth="1"/>
    <col min="222" max="222" width="59.85546875" customWidth="1"/>
    <col min="223" max="223" width="12.28515625" customWidth="1"/>
    <col min="224" max="224" width="10.85546875" customWidth="1"/>
    <col min="225" max="225" width="12" customWidth="1"/>
    <col min="226" max="226" width="10.140625" customWidth="1"/>
    <col min="474" max="474" width="6.85546875" customWidth="1"/>
    <col min="475" max="475" width="6.7109375" customWidth="1"/>
    <col min="476" max="476" width="7.85546875" customWidth="1"/>
    <col min="477" max="477" width="6.5703125" customWidth="1"/>
    <col min="478" max="478" width="59.85546875" customWidth="1"/>
    <col min="479" max="479" width="12.28515625" customWidth="1"/>
    <col min="480" max="480" width="10.85546875" customWidth="1"/>
    <col min="481" max="481" width="12" customWidth="1"/>
    <col min="482" max="482" width="10.140625" customWidth="1"/>
    <col min="730" max="730" width="6.85546875" customWidth="1"/>
    <col min="731" max="731" width="6.7109375" customWidth="1"/>
    <col min="732" max="732" width="7.85546875" customWidth="1"/>
    <col min="733" max="733" width="6.5703125" customWidth="1"/>
    <col min="734" max="734" width="59.85546875" customWidth="1"/>
    <col min="735" max="735" width="12.28515625" customWidth="1"/>
    <col min="736" max="736" width="10.85546875" customWidth="1"/>
    <col min="737" max="737" width="12" customWidth="1"/>
    <col min="738" max="738" width="10.140625" customWidth="1"/>
    <col min="986" max="986" width="6.85546875" customWidth="1"/>
    <col min="987" max="987" width="6.7109375" customWidth="1"/>
    <col min="988" max="988" width="7.85546875" customWidth="1"/>
    <col min="989" max="989" width="6.5703125" customWidth="1"/>
    <col min="990" max="990" width="59.85546875" customWidth="1"/>
    <col min="991" max="991" width="12.28515625" customWidth="1"/>
    <col min="992" max="992" width="10.85546875" customWidth="1"/>
    <col min="993" max="993" width="12" customWidth="1"/>
    <col min="994" max="994" width="10.140625" customWidth="1"/>
    <col min="1242" max="1242" width="6.85546875" customWidth="1"/>
    <col min="1243" max="1243" width="6.7109375" customWidth="1"/>
    <col min="1244" max="1244" width="7.85546875" customWidth="1"/>
    <col min="1245" max="1245" width="6.5703125" customWidth="1"/>
    <col min="1246" max="1246" width="59.85546875" customWidth="1"/>
    <col min="1247" max="1247" width="12.28515625" customWidth="1"/>
    <col min="1248" max="1248" width="10.85546875" customWidth="1"/>
    <col min="1249" max="1249" width="12" customWidth="1"/>
    <col min="1250" max="1250" width="10.140625" customWidth="1"/>
    <col min="1498" max="1498" width="6.85546875" customWidth="1"/>
    <col min="1499" max="1499" width="6.7109375" customWidth="1"/>
    <col min="1500" max="1500" width="7.85546875" customWidth="1"/>
    <col min="1501" max="1501" width="6.5703125" customWidth="1"/>
    <col min="1502" max="1502" width="59.85546875" customWidth="1"/>
    <col min="1503" max="1503" width="12.28515625" customWidth="1"/>
    <col min="1504" max="1504" width="10.85546875" customWidth="1"/>
    <col min="1505" max="1505" width="12" customWidth="1"/>
    <col min="1506" max="1506" width="10.140625" customWidth="1"/>
    <col min="1754" max="1754" width="6.85546875" customWidth="1"/>
    <col min="1755" max="1755" width="6.7109375" customWidth="1"/>
    <col min="1756" max="1756" width="7.85546875" customWidth="1"/>
    <col min="1757" max="1757" width="6.5703125" customWidth="1"/>
    <col min="1758" max="1758" width="59.85546875" customWidth="1"/>
    <col min="1759" max="1759" width="12.28515625" customWidth="1"/>
    <col min="1760" max="1760" width="10.85546875" customWidth="1"/>
    <col min="1761" max="1761" width="12" customWidth="1"/>
    <col min="1762" max="1762" width="10.140625" customWidth="1"/>
    <col min="2010" max="2010" width="6.85546875" customWidth="1"/>
    <col min="2011" max="2011" width="6.7109375" customWidth="1"/>
    <col min="2012" max="2012" width="7.85546875" customWidth="1"/>
    <col min="2013" max="2013" width="6.5703125" customWidth="1"/>
    <col min="2014" max="2014" width="59.85546875" customWidth="1"/>
    <col min="2015" max="2015" width="12.28515625" customWidth="1"/>
    <col min="2016" max="2016" width="10.85546875" customWidth="1"/>
    <col min="2017" max="2017" width="12" customWidth="1"/>
    <col min="2018" max="2018" width="10.140625" customWidth="1"/>
    <col min="2266" max="2266" width="6.85546875" customWidth="1"/>
    <col min="2267" max="2267" width="6.7109375" customWidth="1"/>
    <col min="2268" max="2268" width="7.85546875" customWidth="1"/>
    <col min="2269" max="2269" width="6.5703125" customWidth="1"/>
    <col min="2270" max="2270" width="59.85546875" customWidth="1"/>
    <col min="2271" max="2271" width="12.28515625" customWidth="1"/>
    <col min="2272" max="2272" width="10.85546875" customWidth="1"/>
    <col min="2273" max="2273" width="12" customWidth="1"/>
    <col min="2274" max="2274" width="10.140625" customWidth="1"/>
    <col min="2522" max="2522" width="6.85546875" customWidth="1"/>
    <col min="2523" max="2523" width="6.7109375" customWidth="1"/>
    <col min="2524" max="2524" width="7.85546875" customWidth="1"/>
    <col min="2525" max="2525" width="6.5703125" customWidth="1"/>
    <col min="2526" max="2526" width="59.85546875" customWidth="1"/>
    <col min="2527" max="2527" width="12.28515625" customWidth="1"/>
    <col min="2528" max="2528" width="10.85546875" customWidth="1"/>
    <col min="2529" max="2529" width="12" customWidth="1"/>
    <col min="2530" max="2530" width="10.140625" customWidth="1"/>
    <col min="2778" max="2778" width="6.85546875" customWidth="1"/>
    <col min="2779" max="2779" width="6.7109375" customWidth="1"/>
    <col min="2780" max="2780" width="7.85546875" customWidth="1"/>
    <col min="2781" max="2781" width="6.5703125" customWidth="1"/>
    <col min="2782" max="2782" width="59.85546875" customWidth="1"/>
    <col min="2783" max="2783" width="12.28515625" customWidth="1"/>
    <col min="2784" max="2784" width="10.85546875" customWidth="1"/>
    <col min="2785" max="2785" width="12" customWidth="1"/>
    <col min="2786" max="2786" width="10.140625" customWidth="1"/>
    <col min="3034" max="3034" width="6.85546875" customWidth="1"/>
    <col min="3035" max="3035" width="6.7109375" customWidth="1"/>
    <col min="3036" max="3036" width="7.85546875" customWidth="1"/>
    <col min="3037" max="3037" width="6.5703125" customWidth="1"/>
    <col min="3038" max="3038" width="59.85546875" customWidth="1"/>
    <col min="3039" max="3039" width="12.28515625" customWidth="1"/>
    <col min="3040" max="3040" width="10.85546875" customWidth="1"/>
    <col min="3041" max="3041" width="12" customWidth="1"/>
    <col min="3042" max="3042" width="10.140625" customWidth="1"/>
    <col min="3290" max="3290" width="6.85546875" customWidth="1"/>
    <col min="3291" max="3291" width="6.7109375" customWidth="1"/>
    <col min="3292" max="3292" width="7.85546875" customWidth="1"/>
    <col min="3293" max="3293" width="6.5703125" customWidth="1"/>
    <col min="3294" max="3294" width="59.85546875" customWidth="1"/>
    <col min="3295" max="3295" width="12.28515625" customWidth="1"/>
    <col min="3296" max="3296" width="10.85546875" customWidth="1"/>
    <col min="3297" max="3297" width="12" customWidth="1"/>
    <col min="3298" max="3298" width="10.140625" customWidth="1"/>
    <col min="3546" max="3546" width="6.85546875" customWidth="1"/>
    <col min="3547" max="3547" width="6.7109375" customWidth="1"/>
    <col min="3548" max="3548" width="7.85546875" customWidth="1"/>
    <col min="3549" max="3549" width="6.5703125" customWidth="1"/>
    <col min="3550" max="3550" width="59.85546875" customWidth="1"/>
    <col min="3551" max="3551" width="12.28515625" customWidth="1"/>
    <col min="3552" max="3552" width="10.85546875" customWidth="1"/>
    <col min="3553" max="3553" width="12" customWidth="1"/>
    <col min="3554" max="3554" width="10.140625" customWidth="1"/>
    <col min="3802" max="3802" width="6.85546875" customWidth="1"/>
    <col min="3803" max="3803" width="6.7109375" customWidth="1"/>
    <col min="3804" max="3804" width="7.85546875" customWidth="1"/>
    <col min="3805" max="3805" width="6.5703125" customWidth="1"/>
    <col min="3806" max="3806" width="59.85546875" customWidth="1"/>
    <col min="3807" max="3807" width="12.28515625" customWidth="1"/>
    <col min="3808" max="3808" width="10.85546875" customWidth="1"/>
    <col min="3809" max="3809" width="12" customWidth="1"/>
    <col min="3810" max="3810" width="10.140625" customWidth="1"/>
    <col min="4058" max="4058" width="6.85546875" customWidth="1"/>
    <col min="4059" max="4059" width="6.7109375" customWidth="1"/>
    <col min="4060" max="4060" width="7.85546875" customWidth="1"/>
    <col min="4061" max="4061" width="6.5703125" customWidth="1"/>
    <col min="4062" max="4062" width="59.85546875" customWidth="1"/>
    <col min="4063" max="4063" width="12.28515625" customWidth="1"/>
    <col min="4064" max="4064" width="10.85546875" customWidth="1"/>
    <col min="4065" max="4065" width="12" customWidth="1"/>
    <col min="4066" max="4066" width="10.140625" customWidth="1"/>
    <col min="4314" max="4314" width="6.85546875" customWidth="1"/>
    <col min="4315" max="4315" width="6.7109375" customWidth="1"/>
    <col min="4316" max="4316" width="7.85546875" customWidth="1"/>
    <col min="4317" max="4317" width="6.5703125" customWidth="1"/>
    <col min="4318" max="4318" width="59.85546875" customWidth="1"/>
    <col min="4319" max="4319" width="12.28515625" customWidth="1"/>
    <col min="4320" max="4320" width="10.85546875" customWidth="1"/>
    <col min="4321" max="4321" width="12" customWidth="1"/>
    <col min="4322" max="4322" width="10.140625" customWidth="1"/>
    <col min="4570" max="4570" width="6.85546875" customWidth="1"/>
    <col min="4571" max="4571" width="6.7109375" customWidth="1"/>
    <col min="4572" max="4572" width="7.85546875" customWidth="1"/>
    <col min="4573" max="4573" width="6.5703125" customWidth="1"/>
    <col min="4574" max="4574" width="59.85546875" customWidth="1"/>
    <col min="4575" max="4575" width="12.28515625" customWidth="1"/>
    <col min="4576" max="4576" width="10.85546875" customWidth="1"/>
    <col min="4577" max="4577" width="12" customWidth="1"/>
    <col min="4578" max="4578" width="10.140625" customWidth="1"/>
    <col min="4826" max="4826" width="6.85546875" customWidth="1"/>
    <col min="4827" max="4827" width="6.7109375" customWidth="1"/>
    <col min="4828" max="4828" width="7.85546875" customWidth="1"/>
    <col min="4829" max="4829" width="6.5703125" customWidth="1"/>
    <col min="4830" max="4830" width="59.85546875" customWidth="1"/>
    <col min="4831" max="4831" width="12.28515625" customWidth="1"/>
    <col min="4832" max="4832" width="10.85546875" customWidth="1"/>
    <col min="4833" max="4833" width="12" customWidth="1"/>
    <col min="4834" max="4834" width="10.140625" customWidth="1"/>
    <col min="5082" max="5082" width="6.85546875" customWidth="1"/>
    <col min="5083" max="5083" width="6.7109375" customWidth="1"/>
    <col min="5084" max="5084" width="7.85546875" customWidth="1"/>
    <col min="5085" max="5085" width="6.5703125" customWidth="1"/>
    <col min="5086" max="5086" width="59.85546875" customWidth="1"/>
    <col min="5087" max="5087" width="12.28515625" customWidth="1"/>
    <col min="5088" max="5088" width="10.85546875" customWidth="1"/>
    <col min="5089" max="5089" width="12" customWidth="1"/>
    <col min="5090" max="5090" width="10.140625" customWidth="1"/>
    <col min="5338" max="5338" width="6.85546875" customWidth="1"/>
    <col min="5339" max="5339" width="6.7109375" customWidth="1"/>
    <col min="5340" max="5340" width="7.85546875" customWidth="1"/>
    <col min="5341" max="5341" width="6.5703125" customWidth="1"/>
    <col min="5342" max="5342" width="59.85546875" customWidth="1"/>
    <col min="5343" max="5343" width="12.28515625" customWidth="1"/>
    <col min="5344" max="5344" width="10.85546875" customWidth="1"/>
    <col min="5345" max="5345" width="12" customWidth="1"/>
    <col min="5346" max="5346" width="10.140625" customWidth="1"/>
    <col min="5594" max="5594" width="6.85546875" customWidth="1"/>
    <col min="5595" max="5595" width="6.7109375" customWidth="1"/>
    <col min="5596" max="5596" width="7.85546875" customWidth="1"/>
    <col min="5597" max="5597" width="6.5703125" customWidth="1"/>
    <col min="5598" max="5598" width="59.85546875" customWidth="1"/>
    <col min="5599" max="5599" width="12.28515625" customWidth="1"/>
    <col min="5600" max="5600" width="10.85546875" customWidth="1"/>
    <col min="5601" max="5601" width="12" customWidth="1"/>
    <col min="5602" max="5602" width="10.140625" customWidth="1"/>
    <col min="5850" max="5850" width="6.85546875" customWidth="1"/>
    <col min="5851" max="5851" width="6.7109375" customWidth="1"/>
    <col min="5852" max="5852" width="7.85546875" customWidth="1"/>
    <col min="5853" max="5853" width="6.5703125" customWidth="1"/>
    <col min="5854" max="5854" width="59.85546875" customWidth="1"/>
    <col min="5855" max="5855" width="12.28515625" customWidth="1"/>
    <col min="5856" max="5856" width="10.85546875" customWidth="1"/>
    <col min="5857" max="5857" width="12" customWidth="1"/>
    <col min="5858" max="5858" width="10.140625" customWidth="1"/>
    <col min="6106" max="6106" width="6.85546875" customWidth="1"/>
    <col min="6107" max="6107" width="6.7109375" customWidth="1"/>
    <col min="6108" max="6108" width="7.85546875" customWidth="1"/>
    <col min="6109" max="6109" width="6.5703125" customWidth="1"/>
    <col min="6110" max="6110" width="59.85546875" customWidth="1"/>
    <col min="6111" max="6111" width="12.28515625" customWidth="1"/>
    <col min="6112" max="6112" width="10.85546875" customWidth="1"/>
    <col min="6113" max="6113" width="12" customWidth="1"/>
    <col min="6114" max="6114" width="10.140625" customWidth="1"/>
    <col min="6362" max="6362" width="6.85546875" customWidth="1"/>
    <col min="6363" max="6363" width="6.7109375" customWidth="1"/>
    <col min="6364" max="6364" width="7.85546875" customWidth="1"/>
    <col min="6365" max="6365" width="6.5703125" customWidth="1"/>
    <col min="6366" max="6366" width="59.85546875" customWidth="1"/>
    <col min="6367" max="6367" width="12.28515625" customWidth="1"/>
    <col min="6368" max="6368" width="10.85546875" customWidth="1"/>
    <col min="6369" max="6369" width="12" customWidth="1"/>
    <col min="6370" max="6370" width="10.140625" customWidth="1"/>
    <col min="6618" max="6618" width="6.85546875" customWidth="1"/>
    <col min="6619" max="6619" width="6.7109375" customWidth="1"/>
    <col min="6620" max="6620" width="7.85546875" customWidth="1"/>
    <col min="6621" max="6621" width="6.5703125" customWidth="1"/>
    <col min="6622" max="6622" width="59.85546875" customWidth="1"/>
    <col min="6623" max="6623" width="12.28515625" customWidth="1"/>
    <col min="6624" max="6624" width="10.85546875" customWidth="1"/>
    <col min="6625" max="6625" width="12" customWidth="1"/>
    <col min="6626" max="6626" width="10.140625" customWidth="1"/>
    <col min="6874" max="6874" width="6.85546875" customWidth="1"/>
    <col min="6875" max="6875" width="6.7109375" customWidth="1"/>
    <col min="6876" max="6876" width="7.85546875" customWidth="1"/>
    <col min="6877" max="6877" width="6.5703125" customWidth="1"/>
    <col min="6878" max="6878" width="59.85546875" customWidth="1"/>
    <col min="6879" max="6879" width="12.28515625" customWidth="1"/>
    <col min="6880" max="6880" width="10.85546875" customWidth="1"/>
    <col min="6881" max="6881" width="12" customWidth="1"/>
    <col min="6882" max="6882" width="10.140625" customWidth="1"/>
    <col min="7130" max="7130" width="6.85546875" customWidth="1"/>
    <col min="7131" max="7131" width="6.7109375" customWidth="1"/>
    <col min="7132" max="7132" width="7.85546875" customWidth="1"/>
    <col min="7133" max="7133" width="6.5703125" customWidth="1"/>
    <col min="7134" max="7134" width="59.85546875" customWidth="1"/>
    <col min="7135" max="7135" width="12.28515625" customWidth="1"/>
    <col min="7136" max="7136" width="10.85546875" customWidth="1"/>
    <col min="7137" max="7137" width="12" customWidth="1"/>
    <col min="7138" max="7138" width="10.140625" customWidth="1"/>
    <col min="7386" max="7386" width="6.85546875" customWidth="1"/>
    <col min="7387" max="7387" width="6.7109375" customWidth="1"/>
    <col min="7388" max="7388" width="7.85546875" customWidth="1"/>
    <col min="7389" max="7389" width="6.5703125" customWidth="1"/>
    <col min="7390" max="7390" width="59.85546875" customWidth="1"/>
    <col min="7391" max="7391" width="12.28515625" customWidth="1"/>
    <col min="7392" max="7392" width="10.85546875" customWidth="1"/>
    <col min="7393" max="7393" width="12" customWidth="1"/>
    <col min="7394" max="7394" width="10.140625" customWidth="1"/>
    <col min="7642" max="7642" width="6.85546875" customWidth="1"/>
    <col min="7643" max="7643" width="6.7109375" customWidth="1"/>
    <col min="7644" max="7644" width="7.85546875" customWidth="1"/>
    <col min="7645" max="7645" width="6.5703125" customWidth="1"/>
    <col min="7646" max="7646" width="59.85546875" customWidth="1"/>
    <col min="7647" max="7647" width="12.28515625" customWidth="1"/>
    <col min="7648" max="7648" width="10.85546875" customWidth="1"/>
    <col min="7649" max="7649" width="12" customWidth="1"/>
    <col min="7650" max="7650" width="10.140625" customWidth="1"/>
    <col min="7898" max="7898" width="6.85546875" customWidth="1"/>
    <col min="7899" max="7899" width="6.7109375" customWidth="1"/>
    <col min="7900" max="7900" width="7.85546875" customWidth="1"/>
    <col min="7901" max="7901" width="6.5703125" customWidth="1"/>
    <col min="7902" max="7902" width="59.85546875" customWidth="1"/>
    <col min="7903" max="7903" width="12.28515625" customWidth="1"/>
    <col min="7904" max="7904" width="10.85546875" customWidth="1"/>
    <col min="7905" max="7905" width="12" customWidth="1"/>
    <col min="7906" max="7906" width="10.140625" customWidth="1"/>
    <col min="8154" max="8154" width="6.85546875" customWidth="1"/>
    <col min="8155" max="8155" width="6.7109375" customWidth="1"/>
    <col min="8156" max="8156" width="7.85546875" customWidth="1"/>
    <col min="8157" max="8157" width="6.5703125" customWidth="1"/>
    <col min="8158" max="8158" width="59.85546875" customWidth="1"/>
    <col min="8159" max="8159" width="12.28515625" customWidth="1"/>
    <col min="8160" max="8160" width="10.85546875" customWidth="1"/>
    <col min="8161" max="8161" width="12" customWidth="1"/>
    <col min="8162" max="8162" width="10.140625" customWidth="1"/>
    <col min="8410" max="8410" width="6.85546875" customWidth="1"/>
    <col min="8411" max="8411" width="6.7109375" customWidth="1"/>
    <col min="8412" max="8412" width="7.85546875" customWidth="1"/>
    <col min="8413" max="8413" width="6.5703125" customWidth="1"/>
    <col min="8414" max="8414" width="59.85546875" customWidth="1"/>
    <col min="8415" max="8415" width="12.28515625" customWidth="1"/>
    <col min="8416" max="8416" width="10.85546875" customWidth="1"/>
    <col min="8417" max="8417" width="12" customWidth="1"/>
    <col min="8418" max="8418" width="10.140625" customWidth="1"/>
    <col min="8666" max="8666" width="6.85546875" customWidth="1"/>
    <col min="8667" max="8667" width="6.7109375" customWidth="1"/>
    <col min="8668" max="8668" width="7.85546875" customWidth="1"/>
    <col min="8669" max="8669" width="6.5703125" customWidth="1"/>
    <col min="8670" max="8670" width="59.85546875" customWidth="1"/>
    <col min="8671" max="8671" width="12.28515625" customWidth="1"/>
    <col min="8672" max="8672" width="10.85546875" customWidth="1"/>
    <col min="8673" max="8673" width="12" customWidth="1"/>
    <col min="8674" max="8674" width="10.140625" customWidth="1"/>
    <col min="8922" max="8922" width="6.85546875" customWidth="1"/>
    <col min="8923" max="8923" width="6.7109375" customWidth="1"/>
    <col min="8924" max="8924" width="7.85546875" customWidth="1"/>
    <col min="8925" max="8925" width="6.5703125" customWidth="1"/>
    <col min="8926" max="8926" width="59.85546875" customWidth="1"/>
    <col min="8927" max="8927" width="12.28515625" customWidth="1"/>
    <col min="8928" max="8928" width="10.85546875" customWidth="1"/>
    <col min="8929" max="8929" width="12" customWidth="1"/>
    <col min="8930" max="8930" width="10.140625" customWidth="1"/>
    <col min="9178" max="9178" width="6.85546875" customWidth="1"/>
    <col min="9179" max="9179" width="6.7109375" customWidth="1"/>
    <col min="9180" max="9180" width="7.85546875" customWidth="1"/>
    <col min="9181" max="9181" width="6.5703125" customWidth="1"/>
    <col min="9182" max="9182" width="59.85546875" customWidth="1"/>
    <col min="9183" max="9183" width="12.28515625" customWidth="1"/>
    <col min="9184" max="9184" width="10.85546875" customWidth="1"/>
    <col min="9185" max="9185" width="12" customWidth="1"/>
    <col min="9186" max="9186" width="10.140625" customWidth="1"/>
    <col min="9434" max="9434" width="6.85546875" customWidth="1"/>
    <col min="9435" max="9435" width="6.7109375" customWidth="1"/>
    <col min="9436" max="9436" width="7.85546875" customWidth="1"/>
    <col min="9437" max="9437" width="6.5703125" customWidth="1"/>
    <col min="9438" max="9438" width="59.85546875" customWidth="1"/>
    <col min="9439" max="9439" width="12.28515625" customWidth="1"/>
    <col min="9440" max="9440" width="10.85546875" customWidth="1"/>
    <col min="9441" max="9441" width="12" customWidth="1"/>
    <col min="9442" max="9442" width="10.140625" customWidth="1"/>
    <col min="9690" max="9690" width="6.85546875" customWidth="1"/>
    <col min="9691" max="9691" width="6.7109375" customWidth="1"/>
    <col min="9692" max="9692" width="7.85546875" customWidth="1"/>
    <col min="9693" max="9693" width="6.5703125" customWidth="1"/>
    <col min="9694" max="9694" width="59.85546875" customWidth="1"/>
    <col min="9695" max="9695" width="12.28515625" customWidth="1"/>
    <col min="9696" max="9696" width="10.85546875" customWidth="1"/>
    <col min="9697" max="9697" width="12" customWidth="1"/>
    <col min="9698" max="9698" width="10.140625" customWidth="1"/>
    <col min="9946" max="9946" width="6.85546875" customWidth="1"/>
    <col min="9947" max="9947" width="6.7109375" customWidth="1"/>
    <col min="9948" max="9948" width="7.85546875" customWidth="1"/>
    <col min="9949" max="9949" width="6.5703125" customWidth="1"/>
    <col min="9950" max="9950" width="59.85546875" customWidth="1"/>
    <col min="9951" max="9951" width="12.28515625" customWidth="1"/>
    <col min="9952" max="9952" width="10.85546875" customWidth="1"/>
    <col min="9953" max="9953" width="12" customWidth="1"/>
    <col min="9954" max="9954" width="10.140625" customWidth="1"/>
    <col min="10202" max="10202" width="6.85546875" customWidth="1"/>
    <col min="10203" max="10203" width="6.7109375" customWidth="1"/>
    <col min="10204" max="10204" width="7.85546875" customWidth="1"/>
    <col min="10205" max="10205" width="6.5703125" customWidth="1"/>
    <col min="10206" max="10206" width="59.85546875" customWidth="1"/>
    <col min="10207" max="10207" width="12.28515625" customWidth="1"/>
    <col min="10208" max="10208" width="10.85546875" customWidth="1"/>
    <col min="10209" max="10209" width="12" customWidth="1"/>
    <col min="10210" max="10210" width="10.140625" customWidth="1"/>
    <col min="10458" max="10458" width="6.85546875" customWidth="1"/>
    <col min="10459" max="10459" width="6.7109375" customWidth="1"/>
    <col min="10460" max="10460" width="7.85546875" customWidth="1"/>
    <col min="10461" max="10461" width="6.5703125" customWidth="1"/>
    <col min="10462" max="10462" width="59.85546875" customWidth="1"/>
    <col min="10463" max="10463" width="12.28515625" customWidth="1"/>
    <col min="10464" max="10464" width="10.85546875" customWidth="1"/>
    <col min="10465" max="10465" width="12" customWidth="1"/>
    <col min="10466" max="10466" width="10.140625" customWidth="1"/>
    <col min="10714" max="10714" width="6.85546875" customWidth="1"/>
    <col min="10715" max="10715" width="6.7109375" customWidth="1"/>
    <col min="10716" max="10716" width="7.85546875" customWidth="1"/>
    <col min="10717" max="10717" width="6.5703125" customWidth="1"/>
    <col min="10718" max="10718" width="59.85546875" customWidth="1"/>
    <col min="10719" max="10719" width="12.28515625" customWidth="1"/>
    <col min="10720" max="10720" width="10.85546875" customWidth="1"/>
    <col min="10721" max="10721" width="12" customWidth="1"/>
    <col min="10722" max="10722" width="10.140625" customWidth="1"/>
    <col min="10970" max="10970" width="6.85546875" customWidth="1"/>
    <col min="10971" max="10971" width="6.7109375" customWidth="1"/>
    <col min="10972" max="10972" width="7.85546875" customWidth="1"/>
    <col min="10973" max="10973" width="6.5703125" customWidth="1"/>
    <col min="10974" max="10974" width="59.85546875" customWidth="1"/>
    <col min="10975" max="10975" width="12.28515625" customWidth="1"/>
    <col min="10976" max="10976" width="10.85546875" customWidth="1"/>
    <col min="10977" max="10977" width="12" customWidth="1"/>
    <col min="10978" max="10978" width="10.140625" customWidth="1"/>
    <col min="11226" max="11226" width="6.85546875" customWidth="1"/>
    <col min="11227" max="11227" width="6.7109375" customWidth="1"/>
    <col min="11228" max="11228" width="7.85546875" customWidth="1"/>
    <col min="11229" max="11229" width="6.5703125" customWidth="1"/>
    <col min="11230" max="11230" width="59.85546875" customWidth="1"/>
    <col min="11231" max="11231" width="12.28515625" customWidth="1"/>
    <col min="11232" max="11232" width="10.85546875" customWidth="1"/>
    <col min="11233" max="11233" width="12" customWidth="1"/>
    <col min="11234" max="11234" width="10.140625" customWidth="1"/>
    <col min="11482" max="11482" width="6.85546875" customWidth="1"/>
    <col min="11483" max="11483" width="6.7109375" customWidth="1"/>
    <col min="11484" max="11484" width="7.85546875" customWidth="1"/>
    <col min="11485" max="11485" width="6.5703125" customWidth="1"/>
    <col min="11486" max="11486" width="59.85546875" customWidth="1"/>
    <col min="11487" max="11487" width="12.28515625" customWidth="1"/>
    <col min="11488" max="11488" width="10.85546875" customWidth="1"/>
    <col min="11489" max="11489" width="12" customWidth="1"/>
    <col min="11490" max="11490" width="10.140625" customWidth="1"/>
    <col min="11738" max="11738" width="6.85546875" customWidth="1"/>
    <col min="11739" max="11739" width="6.7109375" customWidth="1"/>
    <col min="11740" max="11740" width="7.85546875" customWidth="1"/>
    <col min="11741" max="11741" width="6.5703125" customWidth="1"/>
    <col min="11742" max="11742" width="59.85546875" customWidth="1"/>
    <col min="11743" max="11743" width="12.28515625" customWidth="1"/>
    <col min="11744" max="11744" width="10.85546875" customWidth="1"/>
    <col min="11745" max="11745" width="12" customWidth="1"/>
    <col min="11746" max="11746" width="10.140625" customWidth="1"/>
    <col min="11994" max="11994" width="6.85546875" customWidth="1"/>
    <col min="11995" max="11995" width="6.7109375" customWidth="1"/>
    <col min="11996" max="11996" width="7.85546875" customWidth="1"/>
    <col min="11997" max="11997" width="6.5703125" customWidth="1"/>
    <col min="11998" max="11998" width="59.85546875" customWidth="1"/>
    <col min="11999" max="11999" width="12.28515625" customWidth="1"/>
    <col min="12000" max="12000" width="10.85546875" customWidth="1"/>
    <col min="12001" max="12001" width="12" customWidth="1"/>
    <col min="12002" max="12002" width="10.140625" customWidth="1"/>
    <col min="12250" max="12250" width="6.85546875" customWidth="1"/>
    <col min="12251" max="12251" width="6.7109375" customWidth="1"/>
    <col min="12252" max="12252" width="7.85546875" customWidth="1"/>
    <col min="12253" max="12253" width="6.5703125" customWidth="1"/>
    <col min="12254" max="12254" width="59.85546875" customWidth="1"/>
    <col min="12255" max="12255" width="12.28515625" customWidth="1"/>
    <col min="12256" max="12256" width="10.85546875" customWidth="1"/>
    <col min="12257" max="12257" width="12" customWidth="1"/>
    <col min="12258" max="12258" width="10.140625" customWidth="1"/>
    <col min="12506" max="12506" width="6.85546875" customWidth="1"/>
    <col min="12507" max="12507" width="6.7109375" customWidth="1"/>
    <col min="12508" max="12508" width="7.85546875" customWidth="1"/>
    <col min="12509" max="12509" width="6.5703125" customWidth="1"/>
    <col min="12510" max="12510" width="59.85546875" customWidth="1"/>
    <col min="12511" max="12511" width="12.28515625" customWidth="1"/>
    <col min="12512" max="12512" width="10.85546875" customWidth="1"/>
    <col min="12513" max="12513" width="12" customWidth="1"/>
    <col min="12514" max="12514" width="10.140625" customWidth="1"/>
    <col min="12762" max="12762" width="6.85546875" customWidth="1"/>
    <col min="12763" max="12763" width="6.7109375" customWidth="1"/>
    <col min="12764" max="12764" width="7.85546875" customWidth="1"/>
    <col min="12765" max="12765" width="6.5703125" customWidth="1"/>
    <col min="12766" max="12766" width="59.85546875" customWidth="1"/>
    <col min="12767" max="12767" width="12.28515625" customWidth="1"/>
    <col min="12768" max="12768" width="10.85546875" customWidth="1"/>
    <col min="12769" max="12769" width="12" customWidth="1"/>
    <col min="12770" max="12770" width="10.140625" customWidth="1"/>
    <col min="13018" max="13018" width="6.85546875" customWidth="1"/>
    <col min="13019" max="13019" width="6.7109375" customWidth="1"/>
    <col min="13020" max="13020" width="7.85546875" customWidth="1"/>
    <col min="13021" max="13021" width="6.5703125" customWidth="1"/>
    <col min="13022" max="13022" width="59.85546875" customWidth="1"/>
    <col min="13023" max="13023" width="12.28515625" customWidth="1"/>
    <col min="13024" max="13024" width="10.85546875" customWidth="1"/>
    <col min="13025" max="13025" width="12" customWidth="1"/>
    <col min="13026" max="13026" width="10.140625" customWidth="1"/>
    <col min="13274" max="13274" width="6.85546875" customWidth="1"/>
    <col min="13275" max="13275" width="6.7109375" customWidth="1"/>
    <col min="13276" max="13276" width="7.85546875" customWidth="1"/>
    <col min="13277" max="13277" width="6.5703125" customWidth="1"/>
    <col min="13278" max="13278" width="59.85546875" customWidth="1"/>
    <col min="13279" max="13279" width="12.28515625" customWidth="1"/>
    <col min="13280" max="13280" width="10.85546875" customWidth="1"/>
    <col min="13281" max="13281" width="12" customWidth="1"/>
    <col min="13282" max="13282" width="10.140625" customWidth="1"/>
    <col min="13530" max="13530" width="6.85546875" customWidth="1"/>
    <col min="13531" max="13531" width="6.7109375" customWidth="1"/>
    <col min="13532" max="13532" width="7.85546875" customWidth="1"/>
    <col min="13533" max="13533" width="6.5703125" customWidth="1"/>
    <col min="13534" max="13534" width="59.85546875" customWidth="1"/>
    <col min="13535" max="13535" width="12.28515625" customWidth="1"/>
    <col min="13536" max="13536" width="10.85546875" customWidth="1"/>
    <col min="13537" max="13537" width="12" customWidth="1"/>
    <col min="13538" max="13538" width="10.140625" customWidth="1"/>
    <col min="13786" max="13786" width="6.85546875" customWidth="1"/>
    <col min="13787" max="13787" width="6.7109375" customWidth="1"/>
    <col min="13788" max="13788" width="7.85546875" customWidth="1"/>
    <col min="13789" max="13789" width="6.5703125" customWidth="1"/>
    <col min="13790" max="13790" width="59.85546875" customWidth="1"/>
    <col min="13791" max="13791" width="12.28515625" customWidth="1"/>
    <col min="13792" max="13792" width="10.85546875" customWidth="1"/>
    <col min="13793" max="13793" width="12" customWidth="1"/>
    <col min="13794" max="13794" width="10.140625" customWidth="1"/>
    <col min="14042" max="14042" width="6.85546875" customWidth="1"/>
    <col min="14043" max="14043" width="6.7109375" customWidth="1"/>
    <col min="14044" max="14044" width="7.85546875" customWidth="1"/>
    <col min="14045" max="14045" width="6.5703125" customWidth="1"/>
    <col min="14046" max="14046" width="59.85546875" customWidth="1"/>
    <col min="14047" max="14047" width="12.28515625" customWidth="1"/>
    <col min="14048" max="14048" width="10.85546875" customWidth="1"/>
    <col min="14049" max="14049" width="12" customWidth="1"/>
    <col min="14050" max="14050" width="10.140625" customWidth="1"/>
    <col min="14298" max="14298" width="6.85546875" customWidth="1"/>
    <col min="14299" max="14299" width="6.7109375" customWidth="1"/>
    <col min="14300" max="14300" width="7.85546875" customWidth="1"/>
    <col min="14301" max="14301" width="6.5703125" customWidth="1"/>
    <col min="14302" max="14302" width="59.85546875" customWidth="1"/>
    <col min="14303" max="14303" width="12.28515625" customWidth="1"/>
    <col min="14304" max="14304" width="10.85546875" customWidth="1"/>
    <col min="14305" max="14305" width="12" customWidth="1"/>
    <col min="14306" max="14306" width="10.140625" customWidth="1"/>
    <col min="14554" max="14554" width="6.85546875" customWidth="1"/>
    <col min="14555" max="14555" width="6.7109375" customWidth="1"/>
    <col min="14556" max="14556" width="7.85546875" customWidth="1"/>
    <col min="14557" max="14557" width="6.5703125" customWidth="1"/>
    <col min="14558" max="14558" width="59.85546875" customWidth="1"/>
    <col min="14559" max="14559" width="12.28515625" customWidth="1"/>
    <col min="14560" max="14560" width="10.85546875" customWidth="1"/>
    <col min="14561" max="14561" width="12" customWidth="1"/>
    <col min="14562" max="14562" width="10.140625" customWidth="1"/>
    <col min="14810" max="14810" width="6.85546875" customWidth="1"/>
    <col min="14811" max="14811" width="6.7109375" customWidth="1"/>
    <col min="14812" max="14812" width="7.85546875" customWidth="1"/>
    <col min="14813" max="14813" width="6.5703125" customWidth="1"/>
    <col min="14814" max="14814" width="59.85546875" customWidth="1"/>
    <col min="14815" max="14815" width="12.28515625" customWidth="1"/>
    <col min="14816" max="14816" width="10.85546875" customWidth="1"/>
    <col min="14817" max="14817" width="12" customWidth="1"/>
    <col min="14818" max="14818" width="10.140625" customWidth="1"/>
    <col min="15066" max="15066" width="6.85546875" customWidth="1"/>
    <col min="15067" max="15067" width="6.7109375" customWidth="1"/>
    <col min="15068" max="15068" width="7.85546875" customWidth="1"/>
    <col min="15069" max="15069" width="6.5703125" customWidth="1"/>
    <col min="15070" max="15070" width="59.85546875" customWidth="1"/>
    <col min="15071" max="15071" width="12.28515625" customWidth="1"/>
    <col min="15072" max="15072" width="10.85546875" customWidth="1"/>
    <col min="15073" max="15073" width="12" customWidth="1"/>
    <col min="15074" max="15074" width="10.140625" customWidth="1"/>
    <col min="15322" max="15322" width="6.85546875" customWidth="1"/>
    <col min="15323" max="15323" width="6.7109375" customWidth="1"/>
    <col min="15324" max="15324" width="7.85546875" customWidth="1"/>
    <col min="15325" max="15325" width="6.5703125" customWidth="1"/>
    <col min="15326" max="15326" width="59.85546875" customWidth="1"/>
    <col min="15327" max="15327" width="12.28515625" customWidth="1"/>
    <col min="15328" max="15328" width="10.85546875" customWidth="1"/>
    <col min="15329" max="15329" width="12" customWidth="1"/>
    <col min="15330" max="15330" width="10.140625" customWidth="1"/>
    <col min="15578" max="15578" width="6.85546875" customWidth="1"/>
    <col min="15579" max="15579" width="6.7109375" customWidth="1"/>
    <col min="15580" max="15580" width="7.85546875" customWidth="1"/>
    <col min="15581" max="15581" width="6.5703125" customWidth="1"/>
    <col min="15582" max="15582" width="59.85546875" customWidth="1"/>
    <col min="15583" max="15583" width="12.28515625" customWidth="1"/>
    <col min="15584" max="15584" width="10.85546875" customWidth="1"/>
    <col min="15585" max="15585" width="12" customWidth="1"/>
    <col min="15586" max="15586" width="10.140625" customWidth="1"/>
    <col min="15834" max="15834" width="6.85546875" customWidth="1"/>
    <col min="15835" max="15835" width="6.7109375" customWidth="1"/>
    <col min="15836" max="15836" width="7.85546875" customWidth="1"/>
    <col min="15837" max="15837" width="6.5703125" customWidth="1"/>
    <col min="15838" max="15838" width="59.85546875" customWidth="1"/>
    <col min="15839" max="15839" width="12.28515625" customWidth="1"/>
    <col min="15840" max="15840" width="10.85546875" customWidth="1"/>
    <col min="15841" max="15841" width="12" customWidth="1"/>
    <col min="15842" max="15842" width="10.140625" customWidth="1"/>
    <col min="16090" max="16090" width="6.85546875" customWidth="1"/>
    <col min="16091" max="16091" width="6.7109375" customWidth="1"/>
    <col min="16092" max="16092" width="7.85546875" customWidth="1"/>
    <col min="16093" max="16093" width="6.5703125" customWidth="1"/>
    <col min="16094" max="16094" width="59.85546875" customWidth="1"/>
    <col min="16095" max="16095" width="12.28515625" customWidth="1"/>
    <col min="16096" max="16096" width="10.85546875" customWidth="1"/>
    <col min="16097" max="16097" width="12" customWidth="1"/>
    <col min="16098" max="16098" width="10.140625" customWidth="1"/>
  </cols>
  <sheetData>
    <row r="3" spans="1:10" s="5" customFormat="1" ht="12.75">
      <c r="A3" s="1" t="s">
        <v>0</v>
      </c>
      <c r="B3" s="2"/>
      <c r="C3" s="2"/>
      <c r="D3" s="3"/>
      <c r="E3" s="4" t="s">
        <v>1</v>
      </c>
      <c r="F3" s="59"/>
      <c r="G3" s="59"/>
      <c r="H3" s="59"/>
      <c r="I3" s="121"/>
      <c r="J3" s="121"/>
    </row>
    <row r="4" spans="1:10" s="5" customFormat="1" ht="66" customHeight="1">
      <c r="A4" s="6" t="s">
        <v>2</v>
      </c>
      <c r="B4" s="84" t="s">
        <v>3</v>
      </c>
      <c r="C4" s="6" t="s">
        <v>4</v>
      </c>
      <c r="D4" s="50" t="s">
        <v>5</v>
      </c>
      <c r="E4" s="7"/>
      <c r="F4" s="79" t="s">
        <v>495</v>
      </c>
      <c r="G4" s="79" t="s">
        <v>479</v>
      </c>
      <c r="H4" s="79" t="s">
        <v>512</v>
      </c>
      <c r="I4" s="110" t="s">
        <v>513</v>
      </c>
      <c r="J4" s="110" t="s">
        <v>509</v>
      </c>
    </row>
    <row r="5" spans="1:10" s="5" customFormat="1" ht="12.75">
      <c r="A5" s="8" t="s">
        <v>6</v>
      </c>
      <c r="B5" s="50" t="s">
        <v>6</v>
      </c>
      <c r="C5" s="8"/>
      <c r="D5" s="50" t="s">
        <v>7</v>
      </c>
      <c r="E5" s="9"/>
      <c r="F5" s="60"/>
      <c r="G5" s="60"/>
      <c r="H5" s="60"/>
      <c r="I5" s="122"/>
      <c r="J5" s="122"/>
    </row>
    <row r="6" spans="1:10" s="12" customFormat="1" ht="12.75">
      <c r="A6" s="39">
        <v>1</v>
      </c>
      <c r="B6" s="39">
        <v>2</v>
      </c>
      <c r="C6" s="39">
        <v>3</v>
      </c>
      <c r="D6" s="39">
        <v>4</v>
      </c>
      <c r="E6" s="40">
        <v>5</v>
      </c>
      <c r="F6" s="11">
        <v>6</v>
      </c>
      <c r="G6" s="11">
        <v>7</v>
      </c>
      <c r="H6" s="11">
        <v>7</v>
      </c>
      <c r="I6" s="11">
        <v>8</v>
      </c>
      <c r="J6" s="11">
        <v>9</v>
      </c>
    </row>
    <row r="7" spans="1:10" s="16" customFormat="1" ht="12.75">
      <c r="A7" s="10"/>
      <c r="B7" s="13"/>
      <c r="C7" s="13"/>
      <c r="D7" s="14"/>
      <c r="E7" s="15" t="s">
        <v>8</v>
      </c>
      <c r="F7" s="61"/>
      <c r="G7" s="61"/>
      <c r="H7" s="61"/>
      <c r="I7" s="112"/>
      <c r="J7" s="112"/>
    </row>
    <row r="8" spans="1:10" s="20" customFormat="1" ht="13.5">
      <c r="A8" s="17">
        <v>710000</v>
      </c>
      <c r="B8" s="17"/>
      <c r="C8" s="17"/>
      <c r="D8" s="18">
        <v>1</v>
      </c>
      <c r="E8" s="19" t="s">
        <v>9</v>
      </c>
      <c r="F8" s="62">
        <f t="shared" ref="F8" si="0">SUM(F9+F19+F27)</f>
        <v>12574400</v>
      </c>
      <c r="G8" s="62">
        <f t="shared" ref="G8" si="1">SUM(G9+G19+G27)</f>
        <v>9430800</v>
      </c>
      <c r="H8" s="62">
        <f t="shared" ref="H8:I8" si="2">SUM(H9+H19+H27)</f>
        <v>3143600</v>
      </c>
      <c r="I8" s="113">
        <f t="shared" si="2"/>
        <v>3170561.91</v>
      </c>
      <c r="J8" s="113">
        <f t="shared" ref="J8:J10" si="3">SUM(I8/(H8/100))</f>
        <v>100.85767623107266</v>
      </c>
    </row>
    <row r="9" spans="1:10" s="24" customFormat="1" ht="13.5">
      <c r="A9" s="21">
        <v>714100</v>
      </c>
      <c r="B9" s="21"/>
      <c r="C9" s="21"/>
      <c r="D9" s="22" t="s">
        <v>10</v>
      </c>
      <c r="E9" s="23" t="s">
        <v>11</v>
      </c>
      <c r="F9" s="63">
        <f t="shared" ref="F9" si="4">SUM(F10+F14+F16)</f>
        <v>2072000</v>
      </c>
      <c r="G9" s="63">
        <f t="shared" ref="G9" si="5">SUM(G10+G14+G16)</f>
        <v>1554000</v>
      </c>
      <c r="H9" s="63">
        <f t="shared" ref="H9:I9" si="6">SUM(H10+H14+H16)</f>
        <v>518000</v>
      </c>
      <c r="I9" s="114">
        <f t="shared" si="6"/>
        <v>535399.86</v>
      </c>
      <c r="J9" s="113">
        <f t="shared" si="3"/>
        <v>103.35904633204633</v>
      </c>
    </row>
    <row r="10" spans="1:10" s="24" customFormat="1" ht="13.5">
      <c r="A10" s="21"/>
      <c r="B10" s="21">
        <v>714110</v>
      </c>
      <c r="C10" s="21"/>
      <c r="D10" s="22" t="s">
        <v>12</v>
      </c>
      <c r="E10" s="23" t="s">
        <v>13</v>
      </c>
      <c r="F10" s="64">
        <f t="shared" ref="F10" si="7">SUM(F11+F12+F13)</f>
        <v>440000</v>
      </c>
      <c r="G10" s="64">
        <f t="shared" ref="G10" si="8">SUM(G11+G12+G13)</f>
        <v>330000</v>
      </c>
      <c r="H10" s="64">
        <f t="shared" ref="H10:I10" si="9">SUM(H11+H12+H13)</f>
        <v>110000</v>
      </c>
      <c r="I10" s="123">
        <f t="shared" si="9"/>
        <v>113237.95999999999</v>
      </c>
      <c r="J10" s="113">
        <f t="shared" si="3"/>
        <v>102.94359999999999</v>
      </c>
    </row>
    <row r="11" spans="1:10" s="16" customFormat="1" ht="13.5">
      <c r="A11" s="25"/>
      <c r="B11" s="25"/>
      <c r="C11" s="25">
        <v>714111</v>
      </c>
      <c r="D11" s="26" t="s">
        <v>14</v>
      </c>
      <c r="E11" s="27" t="s">
        <v>15</v>
      </c>
      <c r="F11" s="65">
        <v>60000</v>
      </c>
      <c r="G11" s="65">
        <f>(F11/12)*9</f>
        <v>45000</v>
      </c>
      <c r="H11" s="65">
        <f>SUM(F11/12)*3</f>
        <v>15000</v>
      </c>
      <c r="I11" s="115">
        <v>26623.11</v>
      </c>
      <c r="J11" s="113">
        <f>SUM(I11/(H11/100))</f>
        <v>177.48740000000001</v>
      </c>
    </row>
    <row r="12" spans="1:10" s="16" customFormat="1" ht="13.5">
      <c r="A12" s="25"/>
      <c r="B12" s="25"/>
      <c r="C12" s="25">
        <v>714112</v>
      </c>
      <c r="D12" s="26" t="s">
        <v>16</v>
      </c>
      <c r="E12" s="27" t="s">
        <v>17</v>
      </c>
      <c r="F12" s="65">
        <v>100000</v>
      </c>
      <c r="G12" s="65">
        <f t="shared" ref="G12:G13" si="10">(F12/12)*9</f>
        <v>75000</v>
      </c>
      <c r="H12" s="65">
        <f t="shared" ref="H12:H13" si="11">SUM(F12/12)*3</f>
        <v>25000</v>
      </c>
      <c r="I12" s="115">
        <v>29222.85</v>
      </c>
      <c r="J12" s="113">
        <f t="shared" ref="J12:J75" si="12">SUM(I12/(H12/100))</f>
        <v>116.89139999999999</v>
      </c>
    </row>
    <row r="13" spans="1:10" s="16" customFormat="1" ht="13.5">
      <c r="A13" s="25"/>
      <c r="B13" s="25"/>
      <c r="C13" s="25">
        <v>714113</v>
      </c>
      <c r="D13" s="26" t="s">
        <v>18</v>
      </c>
      <c r="E13" s="27" t="s">
        <v>19</v>
      </c>
      <c r="F13" s="65">
        <v>280000</v>
      </c>
      <c r="G13" s="65">
        <f t="shared" si="10"/>
        <v>210000</v>
      </c>
      <c r="H13" s="65">
        <f t="shared" si="11"/>
        <v>70000</v>
      </c>
      <c r="I13" s="115">
        <v>57392</v>
      </c>
      <c r="J13" s="113">
        <f t="shared" si="12"/>
        <v>81.988571428571433</v>
      </c>
    </row>
    <row r="14" spans="1:10" s="24" customFormat="1" ht="13.5">
      <c r="A14" s="21"/>
      <c r="B14" s="21">
        <v>714120</v>
      </c>
      <c r="C14" s="21"/>
      <c r="D14" s="22" t="s">
        <v>20</v>
      </c>
      <c r="E14" s="23" t="s">
        <v>21</v>
      </c>
      <c r="F14" s="63">
        <f t="shared" ref="F14:I14" si="13">SUM(F15)</f>
        <v>110000</v>
      </c>
      <c r="G14" s="63">
        <f t="shared" si="13"/>
        <v>82500</v>
      </c>
      <c r="H14" s="63">
        <f t="shared" si="13"/>
        <v>27500</v>
      </c>
      <c r="I14" s="114">
        <f t="shared" si="13"/>
        <v>14042.87</v>
      </c>
      <c r="J14" s="113">
        <f t="shared" si="12"/>
        <v>51.06498181818182</v>
      </c>
    </row>
    <row r="15" spans="1:10" s="16" customFormat="1" ht="13.5">
      <c r="A15" s="25"/>
      <c r="B15" s="25"/>
      <c r="C15" s="25">
        <v>714121</v>
      </c>
      <c r="D15" s="26" t="s">
        <v>22</v>
      </c>
      <c r="E15" s="27" t="s">
        <v>21</v>
      </c>
      <c r="F15" s="65">
        <v>110000</v>
      </c>
      <c r="G15" s="65">
        <f>(F15/12)*9</f>
        <v>82500</v>
      </c>
      <c r="H15" s="65">
        <f>SUM(F15/12)*3</f>
        <v>27500</v>
      </c>
      <c r="I15" s="115">
        <v>14042.87</v>
      </c>
      <c r="J15" s="113">
        <f t="shared" si="12"/>
        <v>51.06498181818182</v>
      </c>
    </row>
    <row r="16" spans="1:10" s="24" customFormat="1" ht="13.5">
      <c r="A16" s="21"/>
      <c r="B16" s="21">
        <v>714130</v>
      </c>
      <c r="C16" s="21"/>
      <c r="D16" s="22" t="s">
        <v>23</v>
      </c>
      <c r="E16" s="23" t="s">
        <v>24</v>
      </c>
      <c r="F16" s="63">
        <f t="shared" ref="F16" si="14">SUM(F17+F18)</f>
        <v>1522000</v>
      </c>
      <c r="G16" s="63">
        <f t="shared" ref="G16" si="15">SUM(G17+G18)</f>
        <v>1141500</v>
      </c>
      <c r="H16" s="63">
        <f t="shared" ref="H16:I16" si="16">SUM(H17+H18)</f>
        <v>380500</v>
      </c>
      <c r="I16" s="114">
        <f t="shared" si="16"/>
        <v>408119.03</v>
      </c>
      <c r="J16" s="113">
        <f t="shared" si="12"/>
        <v>107.2586149802891</v>
      </c>
    </row>
    <row r="17" spans="1:10" s="16" customFormat="1" ht="13.5">
      <c r="A17" s="25"/>
      <c r="B17" s="25"/>
      <c r="C17" s="25">
        <v>714131</v>
      </c>
      <c r="D17" s="26" t="s">
        <v>25</v>
      </c>
      <c r="E17" s="27" t="s">
        <v>26</v>
      </c>
      <c r="F17" s="65">
        <v>600000</v>
      </c>
      <c r="G17" s="65">
        <f t="shared" ref="G17:G18" si="17">(F17/12)*9</f>
        <v>450000</v>
      </c>
      <c r="H17" s="65">
        <f>SUM(F17/12)*3</f>
        <v>150000</v>
      </c>
      <c r="I17" s="115">
        <v>108247.25</v>
      </c>
      <c r="J17" s="113">
        <f t="shared" si="12"/>
        <v>72.164833333333334</v>
      </c>
    </row>
    <row r="18" spans="1:10" s="16" customFormat="1" ht="13.5">
      <c r="A18" s="25"/>
      <c r="B18" s="25"/>
      <c r="C18" s="25">
        <v>714132</v>
      </c>
      <c r="D18" s="26" t="s">
        <v>27</v>
      </c>
      <c r="E18" s="27" t="s">
        <v>28</v>
      </c>
      <c r="F18" s="65">
        <v>922000</v>
      </c>
      <c r="G18" s="65">
        <f t="shared" si="17"/>
        <v>691500</v>
      </c>
      <c r="H18" s="65">
        <f>SUM(F18/12)*3</f>
        <v>230500</v>
      </c>
      <c r="I18" s="115">
        <v>299871.78000000003</v>
      </c>
      <c r="J18" s="113">
        <f t="shared" si="12"/>
        <v>130.0962169197397</v>
      </c>
    </row>
    <row r="19" spans="1:10" s="24" customFormat="1" ht="13.5">
      <c r="A19" s="21">
        <v>716100</v>
      </c>
      <c r="B19" s="21"/>
      <c r="C19" s="21"/>
      <c r="D19" s="22" t="s">
        <v>29</v>
      </c>
      <c r="E19" s="23" t="s">
        <v>30</v>
      </c>
      <c r="F19" s="63">
        <f t="shared" ref="F19:I19" si="18">SUM(F20)</f>
        <v>3987400</v>
      </c>
      <c r="G19" s="63">
        <f t="shared" si="18"/>
        <v>2990550</v>
      </c>
      <c r="H19" s="63">
        <f t="shared" si="18"/>
        <v>996850</v>
      </c>
      <c r="I19" s="114">
        <f t="shared" si="18"/>
        <v>1239255.6200000001</v>
      </c>
      <c r="J19" s="113">
        <f t="shared" si="12"/>
        <v>124.31716105733061</v>
      </c>
    </row>
    <row r="20" spans="1:10" s="24" customFormat="1" ht="13.5">
      <c r="A20" s="21"/>
      <c r="B20" s="21">
        <v>716110</v>
      </c>
      <c r="C20" s="21"/>
      <c r="D20" s="22" t="s">
        <v>31</v>
      </c>
      <c r="E20" s="23" t="s">
        <v>32</v>
      </c>
      <c r="F20" s="63">
        <f t="shared" ref="F20" si="19">SUM(F21:F26)</f>
        <v>3987400</v>
      </c>
      <c r="G20" s="63">
        <f t="shared" ref="G20" si="20">SUM(G21:G26)</f>
        <v>2990550</v>
      </c>
      <c r="H20" s="63">
        <f t="shared" ref="H20:I20" si="21">SUM(H21:H26)</f>
        <v>996850</v>
      </c>
      <c r="I20" s="114">
        <f t="shared" si="21"/>
        <v>1239255.6200000001</v>
      </c>
      <c r="J20" s="113">
        <f t="shared" si="12"/>
        <v>124.31716105733061</v>
      </c>
    </row>
    <row r="21" spans="1:10" s="16" customFormat="1" ht="13.5">
      <c r="A21" s="25"/>
      <c r="B21" s="25"/>
      <c r="C21" s="25">
        <v>716111</v>
      </c>
      <c r="D21" s="26" t="s">
        <v>33</v>
      </c>
      <c r="E21" s="27" t="s">
        <v>34</v>
      </c>
      <c r="F21" s="65">
        <v>2900000</v>
      </c>
      <c r="G21" s="65">
        <f t="shared" ref="G21:G26" si="22">(F21/12)*9</f>
        <v>2175000</v>
      </c>
      <c r="H21" s="65">
        <f t="shared" ref="H21:H26" si="23">SUM(F21/12)*3</f>
        <v>725000</v>
      </c>
      <c r="I21" s="115">
        <v>872273.79</v>
      </c>
      <c r="J21" s="113">
        <f t="shared" si="12"/>
        <v>120.31362620689656</v>
      </c>
    </row>
    <row r="22" spans="1:10" s="16" customFormat="1" ht="13.5">
      <c r="A22" s="25"/>
      <c r="B22" s="25"/>
      <c r="C22" s="25">
        <v>716112</v>
      </c>
      <c r="D22" s="26" t="s">
        <v>35</v>
      </c>
      <c r="E22" s="27" t="s">
        <v>36</v>
      </c>
      <c r="F22" s="65">
        <v>377400</v>
      </c>
      <c r="G22" s="65">
        <f t="shared" si="22"/>
        <v>283050</v>
      </c>
      <c r="H22" s="65">
        <f t="shared" si="23"/>
        <v>94350</v>
      </c>
      <c r="I22" s="115">
        <v>73391.570000000007</v>
      </c>
      <c r="J22" s="113">
        <f t="shared" si="12"/>
        <v>77.786507684154756</v>
      </c>
    </row>
    <row r="23" spans="1:10" s="16" customFormat="1" ht="13.5">
      <c r="A23" s="25"/>
      <c r="B23" s="25"/>
      <c r="C23" s="25">
        <v>716113</v>
      </c>
      <c r="D23" s="26" t="s">
        <v>37</v>
      </c>
      <c r="E23" s="27" t="s">
        <v>38</v>
      </c>
      <c r="F23" s="65">
        <v>55000</v>
      </c>
      <c r="G23" s="65">
        <f t="shared" si="22"/>
        <v>41250</v>
      </c>
      <c r="H23" s="65">
        <f t="shared" si="23"/>
        <v>13750</v>
      </c>
      <c r="I23" s="115">
        <v>16050.65</v>
      </c>
      <c r="J23" s="113">
        <f t="shared" si="12"/>
        <v>116.732</v>
      </c>
    </row>
    <row r="24" spans="1:10" s="16" customFormat="1" ht="13.5">
      <c r="A24" s="25"/>
      <c r="B24" s="25"/>
      <c r="C24" s="25">
        <v>716115</v>
      </c>
      <c r="D24" s="26" t="s">
        <v>39</v>
      </c>
      <c r="E24" s="27" t="s">
        <v>40</v>
      </c>
      <c r="F24" s="65">
        <v>100000</v>
      </c>
      <c r="G24" s="65">
        <f t="shared" si="22"/>
        <v>75000</v>
      </c>
      <c r="H24" s="65">
        <f t="shared" si="23"/>
        <v>25000</v>
      </c>
      <c r="I24" s="115">
        <v>25409.07</v>
      </c>
      <c r="J24" s="113">
        <f t="shared" si="12"/>
        <v>101.63628</v>
      </c>
    </row>
    <row r="25" spans="1:10" s="16" customFormat="1" ht="13.5">
      <c r="A25" s="25"/>
      <c r="B25" s="25"/>
      <c r="C25" s="25">
        <v>716116</v>
      </c>
      <c r="D25" s="26" t="s">
        <v>41</v>
      </c>
      <c r="E25" s="27" t="s">
        <v>42</v>
      </c>
      <c r="F25" s="65">
        <v>175000</v>
      </c>
      <c r="G25" s="65">
        <f t="shared" si="22"/>
        <v>131250</v>
      </c>
      <c r="H25" s="65">
        <f t="shared" si="23"/>
        <v>43750</v>
      </c>
      <c r="I25" s="115">
        <v>45299.85</v>
      </c>
      <c r="J25" s="113">
        <f t="shared" si="12"/>
        <v>103.54251428571428</v>
      </c>
    </row>
    <row r="26" spans="1:10" s="16" customFormat="1" ht="13.5">
      <c r="A26" s="25"/>
      <c r="B26" s="25"/>
      <c r="C26" s="25">
        <v>716117</v>
      </c>
      <c r="D26" s="26" t="s">
        <v>43</v>
      </c>
      <c r="E26" s="27" t="s">
        <v>44</v>
      </c>
      <c r="F26" s="65">
        <v>380000</v>
      </c>
      <c r="G26" s="65">
        <f t="shared" si="22"/>
        <v>285000</v>
      </c>
      <c r="H26" s="65">
        <f t="shared" si="23"/>
        <v>95000</v>
      </c>
      <c r="I26" s="115">
        <v>206830.69</v>
      </c>
      <c r="J26" s="113">
        <f t="shared" si="12"/>
        <v>217.71651578947368</v>
      </c>
    </row>
    <row r="27" spans="1:10" s="24" customFormat="1" ht="13.5">
      <c r="A27" s="21">
        <v>717100</v>
      </c>
      <c r="B27" s="21"/>
      <c r="C27" s="21"/>
      <c r="D27" s="22" t="s">
        <v>45</v>
      </c>
      <c r="E27" s="23" t="s">
        <v>46</v>
      </c>
      <c r="F27" s="63">
        <f>SUM(F30+F32+F28)</f>
        <v>6515000</v>
      </c>
      <c r="G27" s="63">
        <f>SUM(G30+G32+G28)</f>
        <v>4886250</v>
      </c>
      <c r="H27" s="63">
        <f>SUM(H30+H32+H28)</f>
        <v>1628750</v>
      </c>
      <c r="I27" s="114">
        <f>SUM(I30+I32+I28)</f>
        <v>1395906.43</v>
      </c>
      <c r="J27" s="113">
        <f t="shared" si="12"/>
        <v>85.704155333844966</v>
      </c>
    </row>
    <row r="28" spans="1:10" s="24" customFormat="1" ht="13.5">
      <c r="A28" s="21"/>
      <c r="B28" s="21">
        <v>717110</v>
      </c>
      <c r="C28" s="21"/>
      <c r="D28" s="22" t="s">
        <v>47</v>
      </c>
      <c r="E28" s="23" t="s">
        <v>350</v>
      </c>
      <c r="F28" s="63">
        <f t="shared" ref="F28:I30" si="24">SUM(F29)</f>
        <v>170000</v>
      </c>
      <c r="G28" s="63">
        <f t="shared" si="24"/>
        <v>127500</v>
      </c>
      <c r="H28" s="63">
        <f t="shared" si="24"/>
        <v>42500</v>
      </c>
      <c r="I28" s="114">
        <f t="shared" si="24"/>
        <v>38528.080000000002</v>
      </c>
      <c r="J28" s="113">
        <f t="shared" si="12"/>
        <v>90.654305882352944</v>
      </c>
    </row>
    <row r="29" spans="1:10" s="16" customFormat="1" ht="13.5">
      <c r="A29" s="25"/>
      <c r="B29" s="25"/>
      <c r="C29" s="25">
        <v>717114</v>
      </c>
      <c r="D29" s="26" t="s">
        <v>49</v>
      </c>
      <c r="E29" s="27" t="s">
        <v>350</v>
      </c>
      <c r="F29" s="65">
        <v>170000</v>
      </c>
      <c r="G29" s="65">
        <f>(F29/12)*9</f>
        <v>127500</v>
      </c>
      <c r="H29" s="65">
        <f>SUM(F29/12)*3</f>
        <v>42500</v>
      </c>
      <c r="I29" s="115">
        <v>38528.080000000002</v>
      </c>
      <c r="J29" s="113">
        <f t="shared" si="12"/>
        <v>90.654305882352944</v>
      </c>
    </row>
    <row r="30" spans="1:10" s="24" customFormat="1" ht="13.5">
      <c r="A30" s="21"/>
      <c r="B30" s="21">
        <v>717130</v>
      </c>
      <c r="C30" s="21"/>
      <c r="D30" s="22" t="s">
        <v>50</v>
      </c>
      <c r="E30" s="23" t="s">
        <v>48</v>
      </c>
      <c r="F30" s="63">
        <f t="shared" si="24"/>
        <v>550469</v>
      </c>
      <c r="G30" s="63">
        <f t="shared" si="24"/>
        <v>412851.75</v>
      </c>
      <c r="H30" s="63">
        <f t="shared" si="24"/>
        <v>137617.25</v>
      </c>
      <c r="I30" s="114">
        <f t="shared" si="24"/>
        <v>122594.39</v>
      </c>
      <c r="J30" s="113">
        <f t="shared" si="12"/>
        <v>89.083592354882839</v>
      </c>
    </row>
    <row r="31" spans="1:10" s="16" customFormat="1" ht="13.5">
      <c r="A31" s="25"/>
      <c r="B31" s="25"/>
      <c r="C31" s="25">
        <v>717131</v>
      </c>
      <c r="D31" s="26" t="s">
        <v>52</v>
      </c>
      <c r="E31" s="27" t="s">
        <v>48</v>
      </c>
      <c r="F31" s="65">
        <v>550469</v>
      </c>
      <c r="G31" s="65">
        <f>(F31/12)*9</f>
        <v>412851.75</v>
      </c>
      <c r="H31" s="65">
        <f>SUM(F31/12)*3</f>
        <v>137617.25</v>
      </c>
      <c r="I31" s="115">
        <v>122594.39</v>
      </c>
      <c r="J31" s="113">
        <f t="shared" si="12"/>
        <v>89.083592354882839</v>
      </c>
    </row>
    <row r="32" spans="1:10" s="24" customFormat="1" ht="13.5">
      <c r="A32" s="21"/>
      <c r="B32" s="21">
        <v>717140</v>
      </c>
      <c r="C32" s="21"/>
      <c r="D32" s="22" t="s">
        <v>266</v>
      </c>
      <c r="E32" s="23" t="s">
        <v>51</v>
      </c>
      <c r="F32" s="63">
        <f t="shared" ref="F32:I32" si="25">SUM(F33)</f>
        <v>5794531</v>
      </c>
      <c r="G32" s="63">
        <f t="shared" si="25"/>
        <v>4345898.25</v>
      </c>
      <c r="H32" s="63">
        <f t="shared" si="25"/>
        <v>1448632.75</v>
      </c>
      <c r="I32" s="114">
        <f t="shared" si="25"/>
        <v>1234783.96</v>
      </c>
      <c r="J32" s="113">
        <f t="shared" si="12"/>
        <v>85.237887932604039</v>
      </c>
    </row>
    <row r="33" spans="1:10" s="16" customFormat="1" ht="13.5">
      <c r="A33" s="25"/>
      <c r="B33" s="25"/>
      <c r="C33" s="25">
        <v>717141</v>
      </c>
      <c r="D33" s="26" t="s">
        <v>349</v>
      </c>
      <c r="E33" s="27" t="s">
        <v>51</v>
      </c>
      <c r="F33" s="65">
        <v>5794531</v>
      </c>
      <c r="G33" s="65">
        <f>(F33/12)*9</f>
        <v>4345898.25</v>
      </c>
      <c r="H33" s="65">
        <f>SUM(F33/12)*3</f>
        <v>1448632.75</v>
      </c>
      <c r="I33" s="115">
        <v>1234783.96</v>
      </c>
      <c r="J33" s="113">
        <f t="shared" si="12"/>
        <v>85.237887932604039</v>
      </c>
    </row>
    <row r="34" spans="1:10" s="24" customFormat="1" ht="13.5">
      <c r="A34" s="21">
        <v>720000</v>
      </c>
      <c r="B34" s="21"/>
      <c r="C34" s="21"/>
      <c r="D34" s="22">
        <v>2</v>
      </c>
      <c r="E34" s="28" t="s">
        <v>53</v>
      </c>
      <c r="F34" s="63">
        <f>SUM(F35+F45+F50+F53+F56+F70+F86+F90+F94)</f>
        <v>5685100</v>
      </c>
      <c r="G34" s="63">
        <f>SUM(G35+G45+G50+G53+G56+G70+G86+G90+G94)</f>
        <v>4263825</v>
      </c>
      <c r="H34" s="63">
        <f>SUM(H35+H45+H50+H53+H56+H70+H86+H90+H94)</f>
        <v>1421275</v>
      </c>
      <c r="I34" s="114">
        <f>SUM(I35+I45+I50+I53+I56+I70+I86+I90+I94)</f>
        <v>1408939.2199999997</v>
      </c>
      <c r="J34" s="113">
        <f t="shared" si="12"/>
        <v>99.132062408752688</v>
      </c>
    </row>
    <row r="35" spans="1:10" s="24" customFormat="1" ht="13.5">
      <c r="A35" s="21">
        <v>721100</v>
      </c>
      <c r="B35" s="21"/>
      <c r="C35" s="21"/>
      <c r="D35" s="22" t="s">
        <v>54</v>
      </c>
      <c r="E35" s="23" t="s">
        <v>55</v>
      </c>
      <c r="F35" s="63">
        <f>SUM(F36+F38+F43)</f>
        <v>627000</v>
      </c>
      <c r="G35" s="63">
        <f>SUM(G36+G38+G43)</f>
        <v>470250</v>
      </c>
      <c r="H35" s="63">
        <f>SUM(H36+H38+H43)</f>
        <v>156750</v>
      </c>
      <c r="I35" s="114">
        <f>SUM(I36+I38+I43)</f>
        <v>77298.97</v>
      </c>
      <c r="J35" s="113">
        <f t="shared" si="12"/>
        <v>49.313537480063793</v>
      </c>
    </row>
    <row r="36" spans="1:10" s="24" customFormat="1" ht="13.5">
      <c r="A36" s="21"/>
      <c r="B36" s="21">
        <v>721110</v>
      </c>
      <c r="C36" s="21"/>
      <c r="D36" s="22" t="s">
        <v>56</v>
      </c>
      <c r="E36" s="23" t="s">
        <v>57</v>
      </c>
      <c r="F36" s="63">
        <f t="shared" ref="F36:I36" si="26">SUM(F37)</f>
        <v>10000</v>
      </c>
      <c r="G36" s="63">
        <f t="shared" si="26"/>
        <v>7500</v>
      </c>
      <c r="H36" s="63">
        <f t="shared" si="26"/>
        <v>2500</v>
      </c>
      <c r="I36" s="114">
        <f t="shared" si="26"/>
        <v>8776.6</v>
      </c>
      <c r="J36" s="113">
        <f t="shared" si="12"/>
        <v>351.06400000000002</v>
      </c>
    </row>
    <row r="37" spans="1:10" s="24" customFormat="1" ht="13.5">
      <c r="A37" s="21"/>
      <c r="B37" s="21"/>
      <c r="C37" s="25">
        <v>721112</v>
      </c>
      <c r="D37" s="26" t="s">
        <v>58</v>
      </c>
      <c r="E37" s="27" t="s">
        <v>59</v>
      </c>
      <c r="F37" s="65">
        <v>10000</v>
      </c>
      <c r="G37" s="65">
        <f>(F37/12)*9</f>
        <v>7500</v>
      </c>
      <c r="H37" s="65">
        <f>SUM(F37/12)*3</f>
        <v>2500</v>
      </c>
      <c r="I37" s="115">
        <v>8776.6</v>
      </c>
      <c r="J37" s="113">
        <f t="shared" si="12"/>
        <v>351.06400000000002</v>
      </c>
    </row>
    <row r="38" spans="1:10" s="24" customFormat="1" ht="13.5">
      <c r="A38" s="21"/>
      <c r="B38" s="21">
        <v>721120</v>
      </c>
      <c r="C38" s="21"/>
      <c r="D38" s="22" t="s">
        <v>60</v>
      </c>
      <c r="E38" s="23" t="s">
        <v>61</v>
      </c>
      <c r="F38" s="63">
        <f>SUM(F39+F40+F41)</f>
        <v>477000</v>
      </c>
      <c r="G38" s="63">
        <f>SUM(G39+G40+G41)</f>
        <v>357750</v>
      </c>
      <c r="H38" s="63">
        <f>SUM(H39+H40+H41)</f>
        <v>119250</v>
      </c>
      <c r="I38" s="114">
        <f>SUM(I39+I40+I41)</f>
        <v>68522.37</v>
      </c>
      <c r="J38" s="113">
        <f t="shared" si="12"/>
        <v>57.46110691823899</v>
      </c>
    </row>
    <row r="39" spans="1:10" s="16" customFormat="1" ht="13.5">
      <c r="A39" s="25"/>
      <c r="B39" s="25"/>
      <c r="C39" s="25">
        <v>721121</v>
      </c>
      <c r="D39" s="26" t="s">
        <v>62</v>
      </c>
      <c r="E39" s="27" t="s">
        <v>408</v>
      </c>
      <c r="F39" s="65">
        <v>100000</v>
      </c>
      <c r="G39" s="65">
        <f t="shared" ref="G39:G41" si="27">(F39/12)*9</f>
        <v>75000</v>
      </c>
      <c r="H39" s="65">
        <f>SUM(F39/12)*3</f>
        <v>25000</v>
      </c>
      <c r="I39" s="115">
        <v>0</v>
      </c>
      <c r="J39" s="113">
        <f t="shared" si="12"/>
        <v>0</v>
      </c>
    </row>
    <row r="40" spans="1:10" s="16" customFormat="1" ht="13.5">
      <c r="A40" s="25"/>
      <c r="B40" s="25"/>
      <c r="C40" s="25">
        <v>721122</v>
      </c>
      <c r="D40" s="26" t="s">
        <v>63</v>
      </c>
      <c r="E40" s="27" t="s">
        <v>64</v>
      </c>
      <c r="F40" s="65">
        <v>227000</v>
      </c>
      <c r="G40" s="65">
        <f t="shared" si="27"/>
        <v>170250</v>
      </c>
      <c r="H40" s="65">
        <f>SUM(F40/12)*3</f>
        <v>56750</v>
      </c>
      <c r="I40" s="115">
        <v>39813.68</v>
      </c>
      <c r="J40" s="113">
        <f t="shared" si="12"/>
        <v>70.156264317180614</v>
      </c>
    </row>
    <row r="41" spans="1:10" s="16" customFormat="1" ht="13.5">
      <c r="A41" s="25"/>
      <c r="B41" s="25"/>
      <c r="C41" s="25">
        <v>721124</v>
      </c>
      <c r="D41" s="26" t="s">
        <v>65</v>
      </c>
      <c r="E41" s="27" t="s">
        <v>66</v>
      </c>
      <c r="F41" s="65">
        <v>150000</v>
      </c>
      <c r="G41" s="65">
        <f t="shared" si="27"/>
        <v>112500</v>
      </c>
      <c r="H41" s="65">
        <f>SUM(F41/12)*3</f>
        <v>37500</v>
      </c>
      <c r="I41" s="115">
        <v>28708.69</v>
      </c>
      <c r="J41" s="113">
        <f t="shared" si="12"/>
        <v>76.556506666666664</v>
      </c>
    </row>
    <row r="42" spans="1:10" s="16" customFormat="1" ht="13.5" hidden="1">
      <c r="A42" s="25"/>
      <c r="B42" s="25"/>
      <c r="C42" s="25">
        <v>721124</v>
      </c>
      <c r="D42" s="26" t="s">
        <v>65</v>
      </c>
      <c r="E42" s="27" t="s">
        <v>67</v>
      </c>
      <c r="F42" s="65">
        <v>0</v>
      </c>
      <c r="G42" s="65">
        <v>0</v>
      </c>
      <c r="H42" s="65">
        <v>0</v>
      </c>
      <c r="I42" s="115">
        <v>0</v>
      </c>
      <c r="J42" s="113" t="e">
        <f t="shared" si="12"/>
        <v>#DIV/0!</v>
      </c>
    </row>
    <row r="43" spans="1:10" s="24" customFormat="1" ht="13.5">
      <c r="A43" s="21"/>
      <c r="B43" s="21">
        <v>721190</v>
      </c>
      <c r="C43" s="21"/>
      <c r="D43" s="22" t="s">
        <v>68</v>
      </c>
      <c r="E43" s="23" t="s">
        <v>69</v>
      </c>
      <c r="F43" s="63">
        <f t="shared" ref="F43:I43" si="28">SUM(F44)</f>
        <v>140000</v>
      </c>
      <c r="G43" s="63">
        <f t="shared" si="28"/>
        <v>105000</v>
      </c>
      <c r="H43" s="63">
        <f t="shared" si="28"/>
        <v>35000</v>
      </c>
      <c r="I43" s="114">
        <f t="shared" si="28"/>
        <v>0</v>
      </c>
      <c r="J43" s="113">
        <f t="shared" si="12"/>
        <v>0</v>
      </c>
    </row>
    <row r="44" spans="1:10" s="16" customFormat="1" ht="13.5">
      <c r="A44" s="25"/>
      <c r="B44" s="25"/>
      <c r="C44" s="25">
        <v>721191</v>
      </c>
      <c r="D44" s="26" t="s">
        <v>70</v>
      </c>
      <c r="E44" s="27" t="s">
        <v>71</v>
      </c>
      <c r="F44" s="65">
        <v>140000</v>
      </c>
      <c r="G44" s="65">
        <f>(F44/12)*9</f>
        <v>105000</v>
      </c>
      <c r="H44" s="65">
        <f>SUM(F44/12)*3</f>
        <v>35000</v>
      </c>
      <c r="I44" s="115">
        <v>0</v>
      </c>
      <c r="J44" s="113">
        <f t="shared" si="12"/>
        <v>0</v>
      </c>
    </row>
    <row r="45" spans="1:10" s="24" customFormat="1" ht="13.5">
      <c r="A45" s="29">
        <v>721200</v>
      </c>
      <c r="B45" s="29"/>
      <c r="C45" s="29"/>
      <c r="D45" s="30" t="s">
        <v>72</v>
      </c>
      <c r="E45" s="31" t="s">
        <v>73</v>
      </c>
      <c r="F45" s="66">
        <f t="shared" ref="F45" si="29">SUM(F46+F48)</f>
        <v>11100</v>
      </c>
      <c r="G45" s="66">
        <f t="shared" ref="G45" si="30">SUM(G46+G48)</f>
        <v>8325</v>
      </c>
      <c r="H45" s="66">
        <f t="shared" ref="H45:I45" si="31">SUM(H46+H48)</f>
        <v>2775</v>
      </c>
      <c r="I45" s="124">
        <f t="shared" si="31"/>
        <v>29161.27</v>
      </c>
      <c r="J45" s="113">
        <f t="shared" si="12"/>
        <v>1050.8565765765766</v>
      </c>
    </row>
    <row r="46" spans="1:10" s="24" customFormat="1" ht="13.5">
      <c r="A46" s="21"/>
      <c r="B46" s="21">
        <v>721210</v>
      </c>
      <c r="C46" s="21"/>
      <c r="D46" s="22" t="s">
        <v>74</v>
      </c>
      <c r="E46" s="23" t="s">
        <v>75</v>
      </c>
      <c r="F46" s="63">
        <f t="shared" ref="F46:I46" si="32">SUM(F47)</f>
        <v>1100</v>
      </c>
      <c r="G46" s="63">
        <f t="shared" si="32"/>
        <v>825</v>
      </c>
      <c r="H46" s="63">
        <f t="shared" si="32"/>
        <v>275</v>
      </c>
      <c r="I46" s="114">
        <f t="shared" si="32"/>
        <v>170.34</v>
      </c>
      <c r="J46" s="113">
        <f t="shared" si="12"/>
        <v>61.941818181818185</v>
      </c>
    </row>
    <row r="47" spans="1:10" s="16" customFormat="1" ht="13.5">
      <c r="A47" s="25"/>
      <c r="B47" s="25"/>
      <c r="C47" s="25">
        <v>721211</v>
      </c>
      <c r="D47" s="26" t="s">
        <v>76</v>
      </c>
      <c r="E47" s="27" t="s">
        <v>77</v>
      </c>
      <c r="F47" s="65">
        <v>1100</v>
      </c>
      <c r="G47" s="65">
        <f>(F47/12)*9</f>
        <v>825</v>
      </c>
      <c r="H47" s="65">
        <f>SUM(F47/12)*3</f>
        <v>275</v>
      </c>
      <c r="I47" s="115">
        <v>170.34</v>
      </c>
      <c r="J47" s="113">
        <f t="shared" si="12"/>
        <v>61.941818181818185</v>
      </c>
    </row>
    <row r="48" spans="1:10" s="24" customFormat="1" ht="13.5">
      <c r="A48" s="21"/>
      <c r="B48" s="21">
        <v>721230</v>
      </c>
      <c r="C48" s="21"/>
      <c r="D48" s="22" t="s">
        <v>78</v>
      </c>
      <c r="E48" s="23" t="s">
        <v>79</v>
      </c>
      <c r="F48" s="63">
        <f t="shared" ref="F48:I48" si="33">SUM(F49)</f>
        <v>10000</v>
      </c>
      <c r="G48" s="63">
        <f t="shared" si="33"/>
        <v>7500</v>
      </c>
      <c r="H48" s="63">
        <f t="shared" si="33"/>
        <v>2500</v>
      </c>
      <c r="I48" s="114">
        <f t="shared" si="33"/>
        <v>28990.93</v>
      </c>
      <c r="J48" s="113">
        <f t="shared" si="12"/>
        <v>1159.6372000000001</v>
      </c>
    </row>
    <row r="49" spans="1:10" s="16" customFormat="1" ht="13.5" customHeight="1">
      <c r="A49" s="25"/>
      <c r="B49" s="25"/>
      <c r="C49" s="25">
        <v>721239</v>
      </c>
      <c r="D49" s="26" t="s">
        <v>80</v>
      </c>
      <c r="E49" s="27" t="s">
        <v>81</v>
      </c>
      <c r="F49" s="65">
        <v>10000</v>
      </c>
      <c r="G49" s="65">
        <f>(F49/12)*9</f>
        <v>7500</v>
      </c>
      <c r="H49" s="65">
        <f>SUM(F49/12)*3</f>
        <v>2500</v>
      </c>
      <c r="I49" s="115">
        <v>28990.93</v>
      </c>
      <c r="J49" s="113">
        <f t="shared" si="12"/>
        <v>1159.6372000000001</v>
      </c>
    </row>
    <row r="50" spans="1:10" s="24" customFormat="1" ht="13.5">
      <c r="A50" s="21">
        <v>722100</v>
      </c>
      <c r="B50" s="21"/>
      <c r="C50" s="21"/>
      <c r="D50" s="22" t="s">
        <v>82</v>
      </c>
      <c r="E50" s="23" t="s">
        <v>83</v>
      </c>
      <c r="F50" s="63">
        <f t="shared" ref="F50:I51" si="34">SUM(F51)</f>
        <v>250000</v>
      </c>
      <c r="G50" s="63">
        <f t="shared" si="34"/>
        <v>187500</v>
      </c>
      <c r="H50" s="63">
        <f t="shared" si="34"/>
        <v>62500</v>
      </c>
      <c r="I50" s="114">
        <f t="shared" si="34"/>
        <v>55869.5</v>
      </c>
      <c r="J50" s="113">
        <f t="shared" si="12"/>
        <v>89.391199999999998</v>
      </c>
    </row>
    <row r="51" spans="1:10" s="24" customFormat="1" ht="13.5">
      <c r="A51" s="21"/>
      <c r="B51" s="21">
        <v>722130</v>
      </c>
      <c r="C51" s="21"/>
      <c r="D51" s="22" t="s">
        <v>84</v>
      </c>
      <c r="E51" s="23" t="s">
        <v>85</v>
      </c>
      <c r="F51" s="63">
        <f t="shared" si="34"/>
        <v>250000</v>
      </c>
      <c r="G51" s="63">
        <f t="shared" si="34"/>
        <v>187500</v>
      </c>
      <c r="H51" s="63">
        <f t="shared" si="34"/>
        <v>62500</v>
      </c>
      <c r="I51" s="114">
        <f t="shared" si="34"/>
        <v>55869.5</v>
      </c>
      <c r="J51" s="113">
        <f t="shared" si="12"/>
        <v>89.391199999999998</v>
      </c>
    </row>
    <row r="52" spans="1:10" s="16" customFormat="1" ht="13.5">
      <c r="A52" s="32"/>
      <c r="B52" s="32"/>
      <c r="C52" s="32">
        <v>722131</v>
      </c>
      <c r="D52" s="33" t="s">
        <v>86</v>
      </c>
      <c r="E52" s="34" t="s">
        <v>87</v>
      </c>
      <c r="F52" s="67">
        <v>250000</v>
      </c>
      <c r="G52" s="65">
        <f>(F52/12)*9</f>
        <v>187500</v>
      </c>
      <c r="H52" s="65">
        <f>SUM(F52/12)*3</f>
        <v>62500</v>
      </c>
      <c r="I52" s="125">
        <v>55869.5</v>
      </c>
      <c r="J52" s="113">
        <f t="shared" si="12"/>
        <v>89.391199999999998</v>
      </c>
    </row>
    <row r="53" spans="1:10" s="24" customFormat="1" ht="13.5">
      <c r="A53" s="21">
        <v>722300</v>
      </c>
      <c r="B53" s="21"/>
      <c r="C53" s="21"/>
      <c r="D53" s="22" t="s">
        <v>88</v>
      </c>
      <c r="E53" s="23" t="s">
        <v>89</v>
      </c>
      <c r="F53" s="63">
        <f t="shared" ref="F53:I54" si="35">SUM(F54)</f>
        <v>400000</v>
      </c>
      <c r="G53" s="63">
        <f t="shared" si="35"/>
        <v>300000</v>
      </c>
      <c r="H53" s="63">
        <f t="shared" si="35"/>
        <v>100000</v>
      </c>
      <c r="I53" s="114">
        <f t="shared" si="35"/>
        <v>329348.67</v>
      </c>
      <c r="J53" s="113">
        <f t="shared" si="12"/>
        <v>329.34866999999997</v>
      </c>
    </row>
    <row r="54" spans="1:10" s="24" customFormat="1" ht="13.5">
      <c r="A54" s="21"/>
      <c r="B54" s="21">
        <v>722320</v>
      </c>
      <c r="C54" s="21"/>
      <c r="D54" s="22" t="s">
        <v>90</v>
      </c>
      <c r="E54" s="23" t="s">
        <v>91</v>
      </c>
      <c r="F54" s="63">
        <f t="shared" si="35"/>
        <v>400000</v>
      </c>
      <c r="G54" s="63">
        <f t="shared" si="35"/>
        <v>300000</v>
      </c>
      <c r="H54" s="63">
        <f t="shared" si="35"/>
        <v>100000</v>
      </c>
      <c r="I54" s="114">
        <f t="shared" si="35"/>
        <v>329348.67</v>
      </c>
      <c r="J54" s="113">
        <f t="shared" si="12"/>
        <v>329.34866999999997</v>
      </c>
    </row>
    <row r="55" spans="1:10" s="16" customFormat="1" ht="13.5">
      <c r="A55" s="25"/>
      <c r="B55" s="25"/>
      <c r="C55" s="25">
        <v>722322</v>
      </c>
      <c r="D55" s="26" t="s">
        <v>92</v>
      </c>
      <c r="E55" s="27" t="s">
        <v>93</v>
      </c>
      <c r="F55" s="65">
        <v>400000</v>
      </c>
      <c r="G55" s="65">
        <f>(F55/12)*9</f>
        <v>300000</v>
      </c>
      <c r="H55" s="65">
        <f>SUM(F55/12)*3</f>
        <v>100000</v>
      </c>
      <c r="I55" s="115">
        <v>329348.67</v>
      </c>
      <c r="J55" s="113">
        <f t="shared" si="12"/>
        <v>329.34866999999997</v>
      </c>
    </row>
    <row r="56" spans="1:10" s="24" customFormat="1" ht="13.5">
      <c r="A56" s="21">
        <v>722400</v>
      </c>
      <c r="B56" s="21"/>
      <c r="C56" s="21"/>
      <c r="D56" s="22" t="s">
        <v>94</v>
      </c>
      <c r="E56" s="23" t="s">
        <v>95</v>
      </c>
      <c r="F56" s="63">
        <f t="shared" ref="F56" si="36">SUM(F57+F63+F65+F67)</f>
        <v>1452000</v>
      </c>
      <c r="G56" s="63">
        <f t="shared" ref="G56" si="37">SUM(G57+G63+G65+G67)</f>
        <v>1089000</v>
      </c>
      <c r="H56" s="63">
        <f t="shared" ref="H56:I56" si="38">SUM(H57+H63+H65+H67)</f>
        <v>363000</v>
      </c>
      <c r="I56" s="114">
        <f t="shared" si="38"/>
        <v>244010.74</v>
      </c>
      <c r="J56" s="113">
        <f t="shared" si="12"/>
        <v>67.220589531680432</v>
      </c>
    </row>
    <row r="57" spans="1:10" s="24" customFormat="1" ht="13.5">
      <c r="A57" s="21"/>
      <c r="B57" s="21">
        <v>722430</v>
      </c>
      <c r="C57" s="21"/>
      <c r="D57" s="22" t="s">
        <v>96</v>
      </c>
      <c r="E57" s="23" t="s">
        <v>97</v>
      </c>
      <c r="F57" s="63">
        <f t="shared" ref="F57" si="39">SUM(F58:F62)</f>
        <v>1342000</v>
      </c>
      <c r="G57" s="63">
        <f t="shared" ref="G57" si="40">SUM(G58:G62)</f>
        <v>1006500</v>
      </c>
      <c r="H57" s="63">
        <f t="shared" ref="H57:I57" si="41">SUM(H58:H62)</f>
        <v>335500</v>
      </c>
      <c r="I57" s="114">
        <f t="shared" si="41"/>
        <v>172577.11</v>
      </c>
      <c r="J57" s="113">
        <f t="shared" si="12"/>
        <v>51.438780923994038</v>
      </c>
    </row>
    <row r="58" spans="1:10" s="16" customFormat="1" ht="13.5">
      <c r="A58" s="25"/>
      <c r="B58" s="25"/>
      <c r="C58" s="25">
        <v>722432</v>
      </c>
      <c r="D58" s="26" t="s">
        <v>98</v>
      </c>
      <c r="E58" s="27" t="s">
        <v>313</v>
      </c>
      <c r="F58" s="87">
        <v>192000</v>
      </c>
      <c r="G58" s="65">
        <f t="shared" ref="G58:G60" si="42">(F58/12)*9</f>
        <v>144000</v>
      </c>
      <c r="H58" s="65">
        <f t="shared" ref="H58:H61" si="43">SUM(F58/12)*3</f>
        <v>48000</v>
      </c>
      <c r="I58" s="126">
        <v>6748</v>
      </c>
      <c r="J58" s="113">
        <f t="shared" si="12"/>
        <v>14.058333333333334</v>
      </c>
    </row>
    <row r="59" spans="1:10" s="16" customFormat="1" ht="13.5">
      <c r="A59" s="25"/>
      <c r="B59" s="25"/>
      <c r="C59" s="25">
        <v>722433</v>
      </c>
      <c r="D59" s="26" t="s">
        <v>99</v>
      </c>
      <c r="E59" s="27" t="s">
        <v>100</v>
      </c>
      <c r="F59" s="65">
        <v>200000</v>
      </c>
      <c r="G59" s="65">
        <f t="shared" si="42"/>
        <v>150000</v>
      </c>
      <c r="H59" s="65">
        <f t="shared" si="43"/>
        <v>50000</v>
      </c>
      <c r="I59" s="115">
        <v>19212.38</v>
      </c>
      <c r="J59" s="113">
        <f t="shared" si="12"/>
        <v>38.424759999999999</v>
      </c>
    </row>
    <row r="60" spans="1:10" s="16" customFormat="1" ht="13.5">
      <c r="A60" s="25"/>
      <c r="B60" s="25"/>
      <c r="C60" s="25">
        <v>722434</v>
      </c>
      <c r="D60" s="26" t="s">
        <v>101</v>
      </c>
      <c r="E60" s="27" t="s">
        <v>102</v>
      </c>
      <c r="F60" s="65">
        <v>50000</v>
      </c>
      <c r="G60" s="65">
        <f t="shared" si="42"/>
        <v>37500</v>
      </c>
      <c r="H60" s="65">
        <f t="shared" si="43"/>
        <v>12500</v>
      </c>
      <c r="I60" s="115">
        <v>39722.379999999997</v>
      </c>
      <c r="J60" s="113">
        <f t="shared" si="12"/>
        <v>317.77903999999995</v>
      </c>
    </row>
    <row r="61" spans="1:10" s="16" customFormat="1" ht="13.5">
      <c r="A61" s="25"/>
      <c r="B61" s="25"/>
      <c r="C61" s="25">
        <v>722435</v>
      </c>
      <c r="D61" s="26" t="s">
        <v>103</v>
      </c>
      <c r="E61" s="27" t="s">
        <v>104</v>
      </c>
      <c r="F61" s="65">
        <v>900000</v>
      </c>
      <c r="G61" s="65">
        <f>(F61/12)*9</f>
        <v>675000</v>
      </c>
      <c r="H61" s="65">
        <f t="shared" si="43"/>
        <v>225000</v>
      </c>
      <c r="I61" s="115">
        <v>106894.35</v>
      </c>
      <c r="J61" s="113">
        <f t="shared" si="12"/>
        <v>47.508600000000001</v>
      </c>
    </row>
    <row r="62" spans="1:10" s="16" customFormat="1" ht="12" hidden="1" customHeight="1">
      <c r="A62" s="25"/>
      <c r="B62" s="25"/>
      <c r="C62" s="25">
        <v>722437</v>
      </c>
      <c r="D62" s="26" t="s">
        <v>105</v>
      </c>
      <c r="E62" s="27" t="s">
        <v>106</v>
      </c>
      <c r="F62" s="65">
        <v>0</v>
      </c>
      <c r="G62" s="65">
        <v>0</v>
      </c>
      <c r="H62" s="65">
        <v>0</v>
      </c>
      <c r="I62" s="115">
        <v>0</v>
      </c>
      <c r="J62" s="113" t="e">
        <f t="shared" si="12"/>
        <v>#DIV/0!</v>
      </c>
    </row>
    <row r="63" spans="1:10" s="24" customFormat="1" ht="13.5">
      <c r="A63" s="21"/>
      <c r="B63" s="21">
        <v>722440</v>
      </c>
      <c r="C63" s="21"/>
      <c r="D63" s="22" t="s">
        <v>107</v>
      </c>
      <c r="E63" s="23" t="s">
        <v>108</v>
      </c>
      <c r="F63" s="63">
        <f t="shared" ref="F63:I63" si="44">SUM(F64)</f>
        <v>20000</v>
      </c>
      <c r="G63" s="63">
        <f t="shared" si="44"/>
        <v>15000</v>
      </c>
      <c r="H63" s="63">
        <f t="shared" si="44"/>
        <v>5000</v>
      </c>
      <c r="I63" s="114">
        <f t="shared" si="44"/>
        <v>63317.4</v>
      </c>
      <c r="J63" s="113">
        <f t="shared" si="12"/>
        <v>1266.348</v>
      </c>
    </row>
    <row r="64" spans="1:10" s="16" customFormat="1" ht="13.5">
      <c r="A64" s="25"/>
      <c r="B64" s="25"/>
      <c r="C64" s="25">
        <v>722442</v>
      </c>
      <c r="D64" s="26" t="s">
        <v>109</v>
      </c>
      <c r="E64" s="27" t="s">
        <v>110</v>
      </c>
      <c r="F64" s="87">
        <v>20000</v>
      </c>
      <c r="G64" s="65">
        <f>(F64/12)*9</f>
        <v>15000</v>
      </c>
      <c r="H64" s="65">
        <f>SUM(F64/12)*3</f>
        <v>5000</v>
      </c>
      <c r="I64" s="126">
        <v>63317.4</v>
      </c>
      <c r="J64" s="113">
        <f t="shared" si="12"/>
        <v>1266.348</v>
      </c>
    </row>
    <row r="65" spans="1:10" s="24" customFormat="1" ht="13.5">
      <c r="A65" s="21"/>
      <c r="B65" s="21">
        <v>722450</v>
      </c>
      <c r="C65" s="21"/>
      <c r="D65" s="22" t="s">
        <v>111</v>
      </c>
      <c r="E65" s="23" t="s">
        <v>112</v>
      </c>
      <c r="F65" s="63">
        <f t="shared" ref="F65:I65" si="45">SUM(F66)</f>
        <v>10000</v>
      </c>
      <c r="G65" s="63">
        <f t="shared" si="45"/>
        <v>7500</v>
      </c>
      <c r="H65" s="63">
        <f t="shared" si="45"/>
        <v>2500</v>
      </c>
      <c r="I65" s="114">
        <f t="shared" si="45"/>
        <v>0</v>
      </c>
      <c r="J65" s="113">
        <f t="shared" si="12"/>
        <v>0</v>
      </c>
    </row>
    <row r="66" spans="1:10" s="16" customFormat="1" ht="13.5">
      <c r="A66" s="25"/>
      <c r="B66" s="25"/>
      <c r="C66" s="25">
        <v>722459</v>
      </c>
      <c r="D66" s="26" t="s">
        <v>113</v>
      </c>
      <c r="E66" s="27" t="s">
        <v>114</v>
      </c>
      <c r="F66" s="87">
        <v>10000</v>
      </c>
      <c r="G66" s="65">
        <f>(F66/12)*9</f>
        <v>7500</v>
      </c>
      <c r="H66" s="65">
        <f>SUM(F66/12)*3</f>
        <v>2500</v>
      </c>
      <c r="I66" s="126">
        <v>0</v>
      </c>
      <c r="J66" s="113">
        <f t="shared" si="12"/>
        <v>0</v>
      </c>
    </row>
    <row r="67" spans="1:10" s="24" customFormat="1" ht="13.5">
      <c r="A67" s="21"/>
      <c r="B67" s="21">
        <v>722460</v>
      </c>
      <c r="C67" s="21"/>
      <c r="D67" s="22" t="s">
        <v>115</v>
      </c>
      <c r="E67" s="23" t="s">
        <v>116</v>
      </c>
      <c r="F67" s="63">
        <f t="shared" ref="F67" si="46">SUM(F68+F69)</f>
        <v>80000</v>
      </c>
      <c r="G67" s="63">
        <f t="shared" ref="G67" si="47">SUM(G68+G69)</f>
        <v>60000</v>
      </c>
      <c r="H67" s="63">
        <f t="shared" ref="H67:I67" si="48">SUM(H68+H69)</f>
        <v>20000</v>
      </c>
      <c r="I67" s="114">
        <f t="shared" si="48"/>
        <v>8116.2300000000005</v>
      </c>
      <c r="J67" s="113">
        <f t="shared" si="12"/>
        <v>40.581150000000001</v>
      </c>
    </row>
    <row r="68" spans="1:10" s="16" customFormat="1" ht="13.5">
      <c r="A68" s="25"/>
      <c r="B68" s="25"/>
      <c r="C68" s="25">
        <v>722461</v>
      </c>
      <c r="D68" s="26" t="s">
        <v>117</v>
      </c>
      <c r="E68" s="27" t="s">
        <v>118</v>
      </c>
      <c r="F68" s="65">
        <v>30000</v>
      </c>
      <c r="G68" s="65">
        <f t="shared" ref="G68:G69" si="49">(F68/12)*9</f>
        <v>22500</v>
      </c>
      <c r="H68" s="65">
        <f>SUM(F68/12)*3</f>
        <v>7500</v>
      </c>
      <c r="I68" s="115">
        <v>4390.43</v>
      </c>
      <c r="J68" s="113">
        <f t="shared" si="12"/>
        <v>58.53906666666667</v>
      </c>
    </row>
    <row r="69" spans="1:10" s="16" customFormat="1" ht="13.5">
      <c r="A69" s="25"/>
      <c r="B69" s="25"/>
      <c r="C69" s="25">
        <v>722463</v>
      </c>
      <c r="D69" s="26" t="s">
        <v>119</v>
      </c>
      <c r="E69" s="27" t="s">
        <v>120</v>
      </c>
      <c r="F69" s="65">
        <v>50000</v>
      </c>
      <c r="G69" s="65">
        <f t="shared" si="49"/>
        <v>37500</v>
      </c>
      <c r="H69" s="65">
        <f>SUM(F69/12)*3</f>
        <v>12500</v>
      </c>
      <c r="I69" s="115">
        <v>3725.8</v>
      </c>
      <c r="J69" s="113">
        <f t="shared" si="12"/>
        <v>29.8064</v>
      </c>
    </row>
    <row r="70" spans="1:10" s="24" customFormat="1" ht="13.5">
      <c r="A70" s="21">
        <v>722500</v>
      </c>
      <c r="B70" s="21"/>
      <c r="C70" s="21"/>
      <c r="D70" s="22" t="s">
        <v>121</v>
      </c>
      <c r="E70" s="23" t="s">
        <v>122</v>
      </c>
      <c r="F70" s="63">
        <f t="shared" ref="F70" si="50">SUM(F71+F75+F81+F79)</f>
        <v>1587500</v>
      </c>
      <c r="G70" s="63">
        <f t="shared" ref="G70" si="51">SUM(G71+G75+G81+G79)</f>
        <v>1190625</v>
      </c>
      <c r="H70" s="63">
        <f t="shared" ref="H70:I70" si="52">SUM(H71+H75+H81+H79)</f>
        <v>396875</v>
      </c>
      <c r="I70" s="114">
        <f t="shared" si="52"/>
        <v>304484.58999999997</v>
      </c>
      <c r="J70" s="113">
        <f t="shared" si="12"/>
        <v>76.720526614173224</v>
      </c>
    </row>
    <row r="71" spans="1:10" s="24" customFormat="1" ht="13.5">
      <c r="A71" s="21"/>
      <c r="B71" s="21">
        <v>722510</v>
      </c>
      <c r="C71" s="21"/>
      <c r="D71" s="22" t="s">
        <v>123</v>
      </c>
      <c r="E71" s="23" t="s">
        <v>124</v>
      </c>
      <c r="F71" s="63">
        <f t="shared" ref="F71" si="53">SUM(F72+F73+F74)</f>
        <v>175000</v>
      </c>
      <c r="G71" s="63">
        <f t="shared" ref="G71" si="54">SUM(G72+G73+G74)</f>
        <v>131250</v>
      </c>
      <c r="H71" s="63">
        <f t="shared" ref="H71:I71" si="55">SUM(H72+H73+H74)</f>
        <v>43750</v>
      </c>
      <c r="I71" s="114">
        <f t="shared" si="55"/>
        <v>38049.29</v>
      </c>
      <c r="J71" s="113">
        <f t="shared" si="12"/>
        <v>86.969805714285712</v>
      </c>
    </row>
    <row r="72" spans="1:10" s="16" customFormat="1" ht="13.5">
      <c r="A72" s="25"/>
      <c r="B72" s="25"/>
      <c r="C72" s="25">
        <v>722515</v>
      </c>
      <c r="D72" s="26" t="s">
        <v>125</v>
      </c>
      <c r="E72" s="27" t="s">
        <v>126</v>
      </c>
      <c r="F72" s="65">
        <v>10000</v>
      </c>
      <c r="G72" s="65">
        <f t="shared" ref="G72:G74" si="56">(F72/12)*9</f>
        <v>7500</v>
      </c>
      <c r="H72" s="65">
        <f>SUM(F72/12)*3</f>
        <v>2500</v>
      </c>
      <c r="I72" s="115">
        <v>2773.5</v>
      </c>
      <c r="J72" s="113">
        <f t="shared" si="12"/>
        <v>110.94</v>
      </c>
    </row>
    <row r="73" spans="1:10" s="16" customFormat="1" ht="13.5">
      <c r="A73" s="25"/>
      <c r="B73" s="25"/>
      <c r="C73" s="25">
        <v>722516</v>
      </c>
      <c r="D73" s="26" t="s">
        <v>127</v>
      </c>
      <c r="E73" s="27" t="s">
        <v>128</v>
      </c>
      <c r="F73" s="65">
        <v>70000</v>
      </c>
      <c r="G73" s="65">
        <f t="shared" si="56"/>
        <v>52500</v>
      </c>
      <c r="H73" s="65">
        <f>SUM(F73/12)*3</f>
        <v>17500</v>
      </c>
      <c r="I73" s="115">
        <v>6241</v>
      </c>
      <c r="J73" s="113">
        <f t="shared" si="12"/>
        <v>35.662857142857142</v>
      </c>
    </row>
    <row r="74" spans="1:10" s="16" customFormat="1" ht="13.5">
      <c r="A74" s="25"/>
      <c r="B74" s="25"/>
      <c r="C74" s="25">
        <v>722518</v>
      </c>
      <c r="D74" s="26" t="s">
        <v>129</v>
      </c>
      <c r="E74" s="27" t="s">
        <v>130</v>
      </c>
      <c r="F74" s="87">
        <v>95000</v>
      </c>
      <c r="G74" s="65">
        <f t="shared" si="56"/>
        <v>71250</v>
      </c>
      <c r="H74" s="65">
        <f>SUM(F74/12)*3</f>
        <v>23750</v>
      </c>
      <c r="I74" s="126">
        <v>29034.79</v>
      </c>
      <c r="J74" s="113">
        <f t="shared" si="12"/>
        <v>122.25174736842105</v>
      </c>
    </row>
    <row r="75" spans="1:10" s="24" customFormat="1" ht="13.5">
      <c r="A75" s="21"/>
      <c r="B75" s="21">
        <v>722530</v>
      </c>
      <c r="C75" s="21"/>
      <c r="D75" s="22" t="s">
        <v>131</v>
      </c>
      <c r="E75" s="23" t="s">
        <v>132</v>
      </c>
      <c r="F75" s="63">
        <f t="shared" ref="F75" si="57">SUM(F76+F77+F78)</f>
        <v>411000</v>
      </c>
      <c r="G75" s="63">
        <f t="shared" ref="G75" si="58">SUM(G76+G77+G78)</f>
        <v>308250</v>
      </c>
      <c r="H75" s="63">
        <f t="shared" ref="H75:I75" si="59">SUM(H76+H77+H78)</f>
        <v>102750</v>
      </c>
      <c r="I75" s="114">
        <f t="shared" si="59"/>
        <v>96170.43</v>
      </c>
      <c r="J75" s="113">
        <f t="shared" si="12"/>
        <v>93.596525547445253</v>
      </c>
    </row>
    <row r="76" spans="1:10" s="16" customFormat="1" ht="13.5">
      <c r="A76" s="25"/>
      <c r="B76" s="25"/>
      <c r="C76" s="25">
        <v>722531</v>
      </c>
      <c r="D76" s="26" t="s">
        <v>133</v>
      </c>
      <c r="E76" s="27" t="s">
        <v>134</v>
      </c>
      <c r="F76" s="65">
        <v>130000</v>
      </c>
      <c r="G76" s="65">
        <f t="shared" ref="G76:G78" si="60">(F76/12)*9</f>
        <v>97500</v>
      </c>
      <c r="H76" s="65">
        <f t="shared" ref="H76:H78" si="61">SUM(F76/12)*3</f>
        <v>32500</v>
      </c>
      <c r="I76" s="115">
        <v>33545.14</v>
      </c>
      <c r="J76" s="113">
        <f t="shared" ref="J76:J116" si="62">SUM(I76/(H76/100))</f>
        <v>103.21581538461538</v>
      </c>
    </row>
    <row r="77" spans="1:10" s="16" customFormat="1" ht="13.5">
      <c r="A77" s="25"/>
      <c r="B77" s="25"/>
      <c r="C77" s="25">
        <v>722532</v>
      </c>
      <c r="D77" s="26" t="s">
        <v>135</v>
      </c>
      <c r="E77" s="27" t="s">
        <v>136</v>
      </c>
      <c r="F77" s="65">
        <v>280000</v>
      </c>
      <c r="G77" s="65">
        <f t="shared" si="60"/>
        <v>210000</v>
      </c>
      <c r="H77" s="65">
        <f t="shared" si="61"/>
        <v>70000</v>
      </c>
      <c r="I77" s="115">
        <v>62304.82</v>
      </c>
      <c r="J77" s="113">
        <f t="shared" si="62"/>
        <v>89.006885714285715</v>
      </c>
    </row>
    <row r="78" spans="1:10" s="16" customFormat="1" ht="13.5">
      <c r="A78" s="25"/>
      <c r="B78" s="25"/>
      <c r="C78" s="25">
        <v>722538</v>
      </c>
      <c r="D78" s="26" t="s">
        <v>137</v>
      </c>
      <c r="E78" s="27" t="s">
        <v>138</v>
      </c>
      <c r="F78" s="65">
        <v>1000</v>
      </c>
      <c r="G78" s="65">
        <f t="shared" si="60"/>
        <v>750</v>
      </c>
      <c r="H78" s="65">
        <f t="shared" si="61"/>
        <v>250</v>
      </c>
      <c r="I78" s="115">
        <v>320.47000000000003</v>
      </c>
      <c r="J78" s="113">
        <f t="shared" si="62"/>
        <v>128.18800000000002</v>
      </c>
    </row>
    <row r="79" spans="1:10" s="24" customFormat="1" ht="13.5">
      <c r="A79" s="21"/>
      <c r="B79" s="21">
        <v>722550</v>
      </c>
      <c r="C79" s="21"/>
      <c r="D79" s="22" t="s">
        <v>139</v>
      </c>
      <c r="E79" s="23" t="s">
        <v>140</v>
      </c>
      <c r="F79" s="63">
        <f>SUM(F80)</f>
        <v>350000</v>
      </c>
      <c r="G79" s="63">
        <f>SUM(G80)</f>
        <v>262500</v>
      </c>
      <c r="H79" s="63">
        <f>SUM(H80)</f>
        <v>87500</v>
      </c>
      <c r="I79" s="114">
        <f>SUM(I80)</f>
        <v>49465.35</v>
      </c>
      <c r="J79" s="113">
        <f t="shared" si="62"/>
        <v>56.531828571428569</v>
      </c>
    </row>
    <row r="80" spans="1:10" s="24" customFormat="1" ht="13.5">
      <c r="A80" s="21"/>
      <c r="B80" s="21"/>
      <c r="C80" s="32">
        <v>722554</v>
      </c>
      <c r="D80" s="26" t="s">
        <v>141</v>
      </c>
      <c r="E80" s="27" t="s">
        <v>140</v>
      </c>
      <c r="F80" s="87">
        <v>350000</v>
      </c>
      <c r="G80" s="65">
        <f>(F80/12)*9</f>
        <v>262500</v>
      </c>
      <c r="H80" s="65">
        <f>SUM(F80/12)*3</f>
        <v>87500</v>
      </c>
      <c r="I80" s="126">
        <v>49465.35</v>
      </c>
      <c r="J80" s="113">
        <f t="shared" si="62"/>
        <v>56.531828571428569</v>
      </c>
    </row>
    <row r="81" spans="1:10" s="24" customFormat="1" ht="13.5">
      <c r="A81" s="21"/>
      <c r="B81" s="21">
        <v>722580</v>
      </c>
      <c r="C81" s="21"/>
      <c r="D81" s="22" t="s">
        <v>142</v>
      </c>
      <c r="E81" s="23" t="s">
        <v>143</v>
      </c>
      <c r="F81" s="63">
        <f t="shared" ref="F81" si="63">SUM(F82+F83+F84+F85)</f>
        <v>651500</v>
      </c>
      <c r="G81" s="63">
        <f t="shared" ref="G81" si="64">SUM(G82+G83+G84+G85)</f>
        <v>488625</v>
      </c>
      <c r="H81" s="63">
        <f t="shared" ref="H81:I81" si="65">SUM(H82+H83+H84+H85)</f>
        <v>162875</v>
      </c>
      <c r="I81" s="114">
        <f t="shared" si="65"/>
        <v>120799.52</v>
      </c>
      <c r="J81" s="113">
        <f t="shared" si="62"/>
        <v>74.167011511895623</v>
      </c>
    </row>
    <row r="82" spans="1:10" s="16" customFormat="1" ht="13.5">
      <c r="A82" s="25"/>
      <c r="B82" s="25"/>
      <c r="C82" s="25">
        <v>722581</v>
      </c>
      <c r="D82" s="26" t="s">
        <v>144</v>
      </c>
      <c r="E82" s="27" t="s">
        <v>145</v>
      </c>
      <c r="F82" s="87">
        <v>620000</v>
      </c>
      <c r="G82" s="65">
        <f t="shared" ref="G82:G85" si="66">(F82/12)*9</f>
        <v>465000</v>
      </c>
      <c r="H82" s="65">
        <f t="shared" ref="H82:H85" si="67">SUM(F82/12)*3</f>
        <v>155000</v>
      </c>
      <c r="I82" s="126">
        <v>117493.75999999999</v>
      </c>
      <c r="J82" s="113">
        <f t="shared" si="62"/>
        <v>75.802425806451609</v>
      </c>
    </row>
    <row r="83" spans="1:10" s="16" customFormat="1" ht="13.5">
      <c r="A83" s="25"/>
      <c r="B83" s="25"/>
      <c r="C83" s="25">
        <v>722582</v>
      </c>
      <c r="D83" s="26" t="s">
        <v>146</v>
      </c>
      <c r="E83" s="27" t="s">
        <v>147</v>
      </c>
      <c r="F83" s="87">
        <v>30000</v>
      </c>
      <c r="G83" s="65">
        <f t="shared" si="66"/>
        <v>22500</v>
      </c>
      <c r="H83" s="65">
        <f t="shared" si="67"/>
        <v>7500</v>
      </c>
      <c r="I83" s="126">
        <v>2906.96</v>
      </c>
      <c r="J83" s="113">
        <f t="shared" si="62"/>
        <v>38.759466666666668</v>
      </c>
    </row>
    <row r="84" spans="1:10" s="16" customFormat="1" ht="13.5">
      <c r="A84" s="32"/>
      <c r="B84" s="32"/>
      <c r="C84" s="32">
        <v>722583</v>
      </c>
      <c r="D84" s="33" t="s">
        <v>148</v>
      </c>
      <c r="E84" s="34" t="s">
        <v>149</v>
      </c>
      <c r="F84" s="92">
        <v>1000</v>
      </c>
      <c r="G84" s="65">
        <f t="shared" si="66"/>
        <v>750</v>
      </c>
      <c r="H84" s="65">
        <f t="shared" si="67"/>
        <v>250</v>
      </c>
      <c r="I84" s="127">
        <v>380.03</v>
      </c>
      <c r="J84" s="113">
        <f t="shared" si="62"/>
        <v>152.012</v>
      </c>
    </row>
    <row r="85" spans="1:10" s="16" customFormat="1" ht="13.5">
      <c r="A85" s="32"/>
      <c r="B85" s="32"/>
      <c r="C85" s="32">
        <v>722584</v>
      </c>
      <c r="D85" s="33" t="s">
        <v>150</v>
      </c>
      <c r="E85" s="34" t="s">
        <v>353</v>
      </c>
      <c r="F85" s="92">
        <v>500</v>
      </c>
      <c r="G85" s="65">
        <f t="shared" si="66"/>
        <v>375</v>
      </c>
      <c r="H85" s="65">
        <f t="shared" si="67"/>
        <v>125</v>
      </c>
      <c r="I85" s="127">
        <v>18.77</v>
      </c>
      <c r="J85" s="113">
        <f t="shared" si="62"/>
        <v>15.016</v>
      </c>
    </row>
    <row r="86" spans="1:10" s="24" customFormat="1" ht="13.5">
      <c r="A86" s="21">
        <v>722600</v>
      </c>
      <c r="B86" s="21"/>
      <c r="C86" s="21"/>
      <c r="D86" s="22" t="s">
        <v>151</v>
      </c>
      <c r="E86" s="23" t="s">
        <v>152</v>
      </c>
      <c r="F86" s="63">
        <f t="shared" ref="F86:I86" si="68">SUM(F87)</f>
        <v>27500</v>
      </c>
      <c r="G86" s="63">
        <f t="shared" si="68"/>
        <v>20625</v>
      </c>
      <c r="H86" s="63">
        <f t="shared" si="68"/>
        <v>6875</v>
      </c>
      <c r="I86" s="114">
        <f t="shared" si="68"/>
        <v>8378.09</v>
      </c>
      <c r="J86" s="113">
        <f t="shared" si="62"/>
        <v>121.86312727272727</v>
      </c>
    </row>
    <row r="87" spans="1:10" s="24" customFormat="1" ht="13.5">
      <c r="A87" s="21"/>
      <c r="B87" s="21">
        <v>722610</v>
      </c>
      <c r="C87" s="21"/>
      <c r="D87" s="22" t="s">
        <v>153</v>
      </c>
      <c r="E87" s="23" t="s">
        <v>154</v>
      </c>
      <c r="F87" s="63">
        <f t="shared" ref="F87" si="69">SUM(F88+F89)</f>
        <v>27500</v>
      </c>
      <c r="G87" s="63">
        <f t="shared" ref="G87" si="70">SUM(G88+G89)</f>
        <v>20625</v>
      </c>
      <c r="H87" s="63">
        <f t="shared" ref="H87:I87" si="71">SUM(H88+H89)</f>
        <v>6875</v>
      </c>
      <c r="I87" s="114">
        <f t="shared" si="71"/>
        <v>8378.09</v>
      </c>
      <c r="J87" s="113">
        <f t="shared" si="62"/>
        <v>121.86312727272727</v>
      </c>
    </row>
    <row r="88" spans="1:10" s="16" customFormat="1" ht="13.5">
      <c r="A88" s="25"/>
      <c r="B88" s="25"/>
      <c r="C88" s="32">
        <v>722612</v>
      </c>
      <c r="D88" s="26" t="s">
        <v>155</v>
      </c>
      <c r="E88" s="27" t="s">
        <v>156</v>
      </c>
      <c r="F88" s="65">
        <v>26500</v>
      </c>
      <c r="G88" s="65">
        <f t="shared" ref="G88:G89" si="72">(F88/12)*9</f>
        <v>19875</v>
      </c>
      <c r="H88" s="65">
        <f t="shared" ref="H88:H89" si="73">SUM(F88/12)*3</f>
        <v>6625</v>
      </c>
      <c r="I88" s="115">
        <v>8203.09</v>
      </c>
      <c r="J88" s="113">
        <f t="shared" si="62"/>
        <v>123.82022641509434</v>
      </c>
    </row>
    <row r="89" spans="1:10" s="24" customFormat="1" ht="13.5">
      <c r="A89" s="21"/>
      <c r="B89" s="21"/>
      <c r="C89" s="32">
        <v>722613</v>
      </c>
      <c r="D89" s="26" t="s">
        <v>157</v>
      </c>
      <c r="E89" s="27" t="s">
        <v>154</v>
      </c>
      <c r="F89" s="65">
        <v>1000</v>
      </c>
      <c r="G89" s="65">
        <f t="shared" si="72"/>
        <v>750</v>
      </c>
      <c r="H89" s="65">
        <f t="shared" si="73"/>
        <v>250</v>
      </c>
      <c r="I89" s="115">
        <v>175</v>
      </c>
      <c r="J89" s="113">
        <f t="shared" si="62"/>
        <v>70</v>
      </c>
    </row>
    <row r="90" spans="1:10" s="24" customFormat="1" ht="13.5">
      <c r="A90" s="21">
        <v>722700</v>
      </c>
      <c r="B90" s="21"/>
      <c r="C90" s="21"/>
      <c r="D90" s="22" t="s">
        <v>158</v>
      </c>
      <c r="E90" s="23" t="s">
        <v>159</v>
      </c>
      <c r="F90" s="63">
        <f t="shared" ref="F90:I90" si="74">SUM(F91)</f>
        <v>1320000</v>
      </c>
      <c r="G90" s="63">
        <f t="shared" si="74"/>
        <v>990000</v>
      </c>
      <c r="H90" s="63">
        <f t="shared" si="74"/>
        <v>330000</v>
      </c>
      <c r="I90" s="114">
        <f t="shared" si="74"/>
        <v>359365.19</v>
      </c>
      <c r="J90" s="113">
        <f t="shared" si="62"/>
        <v>108.89854242424242</v>
      </c>
    </row>
    <row r="91" spans="1:10" s="24" customFormat="1" ht="13.5">
      <c r="A91" s="21"/>
      <c r="B91" s="21">
        <v>722790</v>
      </c>
      <c r="C91" s="21"/>
      <c r="D91" s="22" t="s">
        <v>160</v>
      </c>
      <c r="E91" s="23" t="s">
        <v>161</v>
      </c>
      <c r="F91" s="63">
        <f>SUM(F92+F93)</f>
        <v>1320000</v>
      </c>
      <c r="G91" s="63">
        <f>SUM(G92+G93)</f>
        <v>990000</v>
      </c>
      <c r="H91" s="63">
        <f>SUM(H92+H93)</f>
        <v>330000</v>
      </c>
      <c r="I91" s="114">
        <f>SUM(I92+I93)</f>
        <v>359365.19</v>
      </c>
      <c r="J91" s="113">
        <f t="shared" si="62"/>
        <v>108.89854242424242</v>
      </c>
    </row>
    <row r="92" spans="1:10" s="24" customFormat="1" ht="13.5">
      <c r="A92" s="21"/>
      <c r="B92" s="21"/>
      <c r="C92" s="32">
        <v>722791</v>
      </c>
      <c r="D92" s="26" t="s">
        <v>162</v>
      </c>
      <c r="E92" s="27" t="s">
        <v>477</v>
      </c>
      <c r="F92" s="65">
        <v>220000</v>
      </c>
      <c r="G92" s="65">
        <f t="shared" ref="G92:G93" si="75">(F92/12)*9</f>
        <v>165000</v>
      </c>
      <c r="H92" s="65">
        <f t="shared" ref="H92:H93" si="76">SUM(F92/12)*3</f>
        <v>55000</v>
      </c>
      <c r="I92" s="115">
        <v>59365.19</v>
      </c>
      <c r="J92" s="113">
        <f t="shared" si="62"/>
        <v>107.93670909090909</v>
      </c>
    </row>
    <row r="93" spans="1:10" s="24" customFormat="1" ht="13.5">
      <c r="A93" s="21"/>
      <c r="B93" s="21"/>
      <c r="C93" s="32">
        <v>722791</v>
      </c>
      <c r="D93" s="26" t="s">
        <v>354</v>
      </c>
      <c r="E93" s="27" t="s">
        <v>359</v>
      </c>
      <c r="F93" s="65">
        <v>1100000</v>
      </c>
      <c r="G93" s="65">
        <f t="shared" si="75"/>
        <v>825000</v>
      </c>
      <c r="H93" s="65">
        <f t="shared" si="76"/>
        <v>275000</v>
      </c>
      <c r="I93" s="115">
        <v>300000</v>
      </c>
      <c r="J93" s="113">
        <f t="shared" si="62"/>
        <v>109.09090909090909</v>
      </c>
    </row>
    <row r="94" spans="1:10" s="24" customFormat="1" ht="13.5">
      <c r="A94" s="21">
        <v>723100</v>
      </c>
      <c r="B94" s="21"/>
      <c r="C94" s="21"/>
      <c r="D94" s="22" t="s">
        <v>163</v>
      </c>
      <c r="E94" s="23" t="s">
        <v>164</v>
      </c>
      <c r="F94" s="63">
        <f t="shared" ref="F94:I95" si="77">SUM(F95)</f>
        <v>10000</v>
      </c>
      <c r="G94" s="63">
        <f t="shared" si="77"/>
        <v>7500</v>
      </c>
      <c r="H94" s="63">
        <f t="shared" si="77"/>
        <v>2500</v>
      </c>
      <c r="I94" s="114">
        <f t="shared" si="77"/>
        <v>1022.2</v>
      </c>
      <c r="J94" s="113">
        <f t="shared" si="62"/>
        <v>40.888000000000005</v>
      </c>
    </row>
    <row r="95" spans="1:10" s="24" customFormat="1" ht="13.5">
      <c r="A95" s="21"/>
      <c r="B95" s="21">
        <v>723130</v>
      </c>
      <c r="C95" s="21"/>
      <c r="D95" s="22" t="s">
        <v>165</v>
      </c>
      <c r="E95" s="23" t="s">
        <v>166</v>
      </c>
      <c r="F95" s="63">
        <f t="shared" si="77"/>
        <v>10000</v>
      </c>
      <c r="G95" s="63">
        <f t="shared" si="77"/>
        <v>7500</v>
      </c>
      <c r="H95" s="63">
        <f t="shared" si="77"/>
        <v>2500</v>
      </c>
      <c r="I95" s="114">
        <f t="shared" si="77"/>
        <v>1022.2</v>
      </c>
      <c r="J95" s="113">
        <f t="shared" si="62"/>
        <v>40.888000000000005</v>
      </c>
    </row>
    <row r="96" spans="1:10" s="16" customFormat="1" ht="13.5">
      <c r="A96" s="25"/>
      <c r="B96" s="25"/>
      <c r="C96" s="25">
        <v>723132</v>
      </c>
      <c r="D96" s="26" t="s">
        <v>167</v>
      </c>
      <c r="E96" s="27" t="s">
        <v>168</v>
      </c>
      <c r="F96" s="65">
        <v>10000</v>
      </c>
      <c r="G96" s="65">
        <f>(F96/12)*9</f>
        <v>7500</v>
      </c>
      <c r="H96" s="65">
        <f>SUM(F96/12)*3</f>
        <v>2500</v>
      </c>
      <c r="I96" s="115">
        <v>1022.2</v>
      </c>
      <c r="J96" s="113">
        <f t="shared" si="62"/>
        <v>40.888000000000005</v>
      </c>
    </row>
    <row r="97" spans="1:10" s="24" customFormat="1" ht="13.5">
      <c r="A97" s="21">
        <v>730000</v>
      </c>
      <c r="B97" s="21"/>
      <c r="C97" s="21"/>
      <c r="D97" s="22" t="s">
        <v>169</v>
      </c>
      <c r="E97" s="23" t="s">
        <v>311</v>
      </c>
      <c r="F97" s="63">
        <f t="shared" ref="F97:I98" si="78">SUM(F98)</f>
        <v>8416200</v>
      </c>
      <c r="G97" s="63">
        <f t="shared" si="78"/>
        <v>6312150</v>
      </c>
      <c r="H97" s="63">
        <f t="shared" si="78"/>
        <v>2104050</v>
      </c>
      <c r="I97" s="114">
        <f t="shared" si="78"/>
        <v>1821057.54</v>
      </c>
      <c r="J97" s="113">
        <f t="shared" si="62"/>
        <v>86.550107649533047</v>
      </c>
    </row>
    <row r="98" spans="1:10" s="24" customFormat="1" ht="13.5">
      <c r="A98" s="21">
        <v>732000</v>
      </c>
      <c r="B98" s="21"/>
      <c r="C98" s="21"/>
      <c r="D98" s="22" t="s">
        <v>170</v>
      </c>
      <c r="E98" s="21" t="s">
        <v>171</v>
      </c>
      <c r="F98" s="65">
        <f t="shared" si="78"/>
        <v>8416200</v>
      </c>
      <c r="G98" s="65">
        <f t="shared" si="78"/>
        <v>6312150</v>
      </c>
      <c r="H98" s="65">
        <f t="shared" si="78"/>
        <v>2104050</v>
      </c>
      <c r="I98" s="115">
        <f t="shared" si="78"/>
        <v>1821057.54</v>
      </c>
      <c r="J98" s="113">
        <f t="shared" si="62"/>
        <v>86.550107649533047</v>
      </c>
    </row>
    <row r="99" spans="1:10" s="16" customFormat="1" ht="13.5">
      <c r="A99" s="25"/>
      <c r="B99" s="25">
        <v>732100</v>
      </c>
      <c r="C99" s="25"/>
      <c r="D99" s="22" t="s">
        <v>172</v>
      </c>
      <c r="E99" s="27" t="s">
        <v>312</v>
      </c>
      <c r="F99" s="65">
        <f>SUM(F100+F101+F102)</f>
        <v>8416200</v>
      </c>
      <c r="G99" s="65">
        <f>SUM(G100+G101+G102)</f>
        <v>6312150</v>
      </c>
      <c r="H99" s="65">
        <f>SUM(H100+H101+H102)</f>
        <v>2104050</v>
      </c>
      <c r="I99" s="115">
        <f>SUM(I100+I101+I102)</f>
        <v>1821057.54</v>
      </c>
      <c r="J99" s="113">
        <f t="shared" si="62"/>
        <v>86.550107649533047</v>
      </c>
    </row>
    <row r="100" spans="1:10" s="16" customFormat="1" ht="13.5">
      <c r="A100" s="25"/>
      <c r="B100" s="25"/>
      <c r="C100" s="25">
        <v>732110</v>
      </c>
      <c r="D100" s="26" t="s">
        <v>173</v>
      </c>
      <c r="E100" s="27" t="s">
        <v>365</v>
      </c>
      <c r="F100" s="65">
        <v>3066200</v>
      </c>
      <c r="G100" s="65">
        <f t="shared" ref="G100:G102" si="79">(F100/12)*9</f>
        <v>2299650</v>
      </c>
      <c r="H100" s="65">
        <f>SUM(F100/12)*3</f>
        <v>766550</v>
      </c>
      <c r="I100" s="115">
        <v>407122.46</v>
      </c>
      <c r="J100" s="113">
        <f t="shared" si="62"/>
        <v>53.111011675689781</v>
      </c>
    </row>
    <row r="101" spans="1:10" s="16" customFormat="1" ht="13.5">
      <c r="A101" s="25"/>
      <c r="B101" s="25"/>
      <c r="C101" s="25">
        <v>732110</v>
      </c>
      <c r="D101" s="26" t="s">
        <v>405</v>
      </c>
      <c r="E101" s="27" t="s">
        <v>440</v>
      </c>
      <c r="F101" s="65">
        <v>350000</v>
      </c>
      <c r="G101" s="65">
        <f t="shared" si="79"/>
        <v>262500</v>
      </c>
      <c r="H101" s="65">
        <f>SUM(F101/12)*3</f>
        <v>87500</v>
      </c>
      <c r="I101" s="115">
        <v>149985.93</v>
      </c>
      <c r="J101" s="113">
        <f t="shared" si="62"/>
        <v>171.41249142857143</v>
      </c>
    </row>
    <row r="102" spans="1:10" s="16" customFormat="1" ht="13.5">
      <c r="A102" s="25"/>
      <c r="B102" s="25"/>
      <c r="C102" s="25">
        <v>732110</v>
      </c>
      <c r="D102" s="26" t="s">
        <v>460</v>
      </c>
      <c r="E102" s="27" t="s">
        <v>174</v>
      </c>
      <c r="F102" s="65">
        <v>5000000</v>
      </c>
      <c r="G102" s="65">
        <f t="shared" si="79"/>
        <v>3750000</v>
      </c>
      <c r="H102" s="65">
        <f>SUM(F102/12)*3</f>
        <v>1250000</v>
      </c>
      <c r="I102" s="115">
        <v>1263949.1499999999</v>
      </c>
      <c r="J102" s="113">
        <f t="shared" si="62"/>
        <v>101.11593199999999</v>
      </c>
    </row>
    <row r="103" spans="1:10" s="24" customFormat="1" ht="13.5">
      <c r="A103" s="21">
        <v>740000</v>
      </c>
      <c r="B103" s="21"/>
      <c r="C103" s="21"/>
      <c r="D103" s="22" t="s">
        <v>310</v>
      </c>
      <c r="E103" s="23" t="s">
        <v>431</v>
      </c>
      <c r="F103" s="63">
        <f t="shared" ref="F103:I104" si="80">SUM(F104)</f>
        <v>3470900</v>
      </c>
      <c r="G103" s="63">
        <f t="shared" si="80"/>
        <v>2603175</v>
      </c>
      <c r="H103" s="63">
        <f t="shared" si="80"/>
        <v>867725</v>
      </c>
      <c r="I103" s="114">
        <f t="shared" si="80"/>
        <v>426289.85</v>
      </c>
      <c r="J103" s="113">
        <f t="shared" si="62"/>
        <v>49.127298395228898</v>
      </c>
    </row>
    <row r="104" spans="1:10" s="24" customFormat="1" ht="13.5">
      <c r="A104" s="21">
        <v>742000</v>
      </c>
      <c r="B104" s="21"/>
      <c r="C104" s="21"/>
      <c r="D104" s="22" t="s">
        <v>432</v>
      </c>
      <c r="E104" s="21" t="s">
        <v>171</v>
      </c>
      <c r="F104" s="65">
        <f t="shared" si="80"/>
        <v>3470900</v>
      </c>
      <c r="G104" s="65">
        <f t="shared" si="80"/>
        <v>2603175</v>
      </c>
      <c r="H104" s="65">
        <f t="shared" si="80"/>
        <v>867725</v>
      </c>
      <c r="I104" s="115">
        <f t="shared" si="80"/>
        <v>426289.85</v>
      </c>
      <c r="J104" s="113">
        <f t="shared" si="62"/>
        <v>49.127298395228898</v>
      </c>
    </row>
    <row r="105" spans="1:10" s="16" customFormat="1" ht="13.5">
      <c r="A105" s="25"/>
      <c r="B105" s="25">
        <v>742100</v>
      </c>
      <c r="C105" s="25"/>
      <c r="D105" s="22" t="s">
        <v>433</v>
      </c>
      <c r="E105" s="27" t="s">
        <v>434</v>
      </c>
      <c r="F105" s="65">
        <f t="shared" ref="F105:I105" si="81">SUM(F106)</f>
        <v>3470900</v>
      </c>
      <c r="G105" s="65">
        <f t="shared" si="81"/>
        <v>2603175</v>
      </c>
      <c r="H105" s="65">
        <f t="shared" si="81"/>
        <v>867725</v>
      </c>
      <c r="I105" s="115">
        <f t="shared" si="81"/>
        <v>426289.85</v>
      </c>
      <c r="J105" s="113">
        <f t="shared" si="62"/>
        <v>49.127298395228898</v>
      </c>
    </row>
    <row r="106" spans="1:10" s="16" customFormat="1" ht="13.5">
      <c r="A106" s="25"/>
      <c r="B106" s="25"/>
      <c r="C106" s="25">
        <v>742110</v>
      </c>
      <c r="D106" s="26" t="s">
        <v>436</v>
      </c>
      <c r="E106" s="27" t="s">
        <v>435</v>
      </c>
      <c r="F106" s="65">
        <v>3470900</v>
      </c>
      <c r="G106" s="65">
        <f>(F106/12)*9</f>
        <v>2603175</v>
      </c>
      <c r="H106" s="65">
        <f>SUM(F106/12)*3</f>
        <v>867725</v>
      </c>
      <c r="I106" s="115">
        <v>426289.85</v>
      </c>
      <c r="J106" s="113">
        <f t="shared" si="62"/>
        <v>49.127298395228898</v>
      </c>
    </row>
    <row r="107" spans="1:10" s="24" customFormat="1" ht="12.75" customHeight="1">
      <c r="A107" s="21">
        <v>700000</v>
      </c>
      <c r="B107" s="21"/>
      <c r="C107" s="21"/>
      <c r="D107" s="22"/>
      <c r="E107" s="28" t="s">
        <v>351</v>
      </c>
      <c r="F107" s="63">
        <f>SUM(F8+F34+F97+F103)</f>
        <v>30146600</v>
      </c>
      <c r="G107" s="63">
        <f>SUM(G8+G34+G97+G103)</f>
        <v>22609950</v>
      </c>
      <c r="H107" s="63">
        <f>SUM(H8+H34+H97+H103)</f>
        <v>7536650</v>
      </c>
      <c r="I107" s="114">
        <f>SUM(I8+I34+I97+I103)</f>
        <v>6826848.5199999996</v>
      </c>
      <c r="J107" s="113">
        <f t="shared" si="62"/>
        <v>90.582002879263328</v>
      </c>
    </row>
    <row r="108" spans="1:10" s="24" customFormat="1" ht="13.5" hidden="1">
      <c r="A108" s="21"/>
      <c r="B108" s="21"/>
      <c r="C108" s="21"/>
      <c r="D108" s="22" t="s">
        <v>175</v>
      </c>
      <c r="E108" s="23" t="s">
        <v>176</v>
      </c>
      <c r="F108" s="63">
        <f t="shared" ref="F108" si="82">SUM(F109+F110+F111)</f>
        <v>0</v>
      </c>
      <c r="G108" s="63">
        <f t="shared" ref="G108" si="83">SUM(G109+G110+G111)</f>
        <v>0</v>
      </c>
      <c r="H108" s="63">
        <f t="shared" ref="H108:I108" si="84">SUM(H109+H110+H111)</f>
        <v>0</v>
      </c>
      <c r="I108" s="114">
        <f t="shared" si="84"/>
        <v>0</v>
      </c>
      <c r="J108" s="113" t="e">
        <f t="shared" si="62"/>
        <v>#DIV/0!</v>
      </c>
    </row>
    <row r="109" spans="1:10" s="24" customFormat="1" ht="13.5" hidden="1">
      <c r="A109" s="21"/>
      <c r="B109" s="21"/>
      <c r="C109" s="21"/>
      <c r="D109" s="22">
        <v>1</v>
      </c>
      <c r="E109" s="23" t="s">
        <v>177</v>
      </c>
      <c r="F109" s="63">
        <v>0</v>
      </c>
      <c r="G109" s="63">
        <v>0</v>
      </c>
      <c r="H109" s="63">
        <v>0</v>
      </c>
      <c r="I109" s="114">
        <v>0</v>
      </c>
      <c r="J109" s="113" t="e">
        <f t="shared" si="62"/>
        <v>#DIV/0!</v>
      </c>
    </row>
    <row r="110" spans="1:10" s="24" customFormat="1" ht="13.5" hidden="1">
      <c r="A110" s="21"/>
      <c r="B110" s="21"/>
      <c r="C110" s="21"/>
      <c r="D110" s="22">
        <v>2</v>
      </c>
      <c r="E110" s="23" t="s">
        <v>178</v>
      </c>
      <c r="F110" s="63">
        <v>0</v>
      </c>
      <c r="G110" s="63">
        <v>0</v>
      </c>
      <c r="H110" s="63">
        <v>0</v>
      </c>
      <c r="I110" s="114">
        <v>0</v>
      </c>
      <c r="J110" s="113" t="e">
        <f t="shared" si="62"/>
        <v>#DIV/0!</v>
      </c>
    </row>
    <row r="111" spans="1:10" s="24" customFormat="1" ht="13.5" hidden="1">
      <c r="A111" s="21"/>
      <c r="B111" s="21"/>
      <c r="C111" s="21"/>
      <c r="D111" s="22">
        <v>3</v>
      </c>
      <c r="E111" s="23" t="s">
        <v>179</v>
      </c>
      <c r="F111" s="63">
        <v>0</v>
      </c>
      <c r="G111" s="63">
        <v>0</v>
      </c>
      <c r="H111" s="63">
        <v>0</v>
      </c>
      <c r="I111" s="114">
        <v>0</v>
      </c>
      <c r="J111" s="113" t="e">
        <f t="shared" si="62"/>
        <v>#DIV/0!</v>
      </c>
    </row>
    <row r="112" spans="1:10" s="35" customFormat="1" ht="13.5" hidden="1">
      <c r="A112" s="21"/>
      <c r="B112" s="21"/>
      <c r="C112" s="21"/>
      <c r="D112" s="22"/>
      <c r="E112" s="23" t="s">
        <v>180</v>
      </c>
      <c r="F112" s="63">
        <f t="shared" ref="F112" si="85">SUM(F107+F108)</f>
        <v>30146600</v>
      </c>
      <c r="G112" s="63">
        <f t="shared" ref="G112" si="86">SUM(G107+G108)</f>
        <v>22609950</v>
      </c>
      <c r="H112" s="63">
        <f t="shared" ref="H112:I112" si="87">SUM(H107+H108)</f>
        <v>7536650</v>
      </c>
      <c r="I112" s="114">
        <f t="shared" si="87"/>
        <v>6826848.5199999996</v>
      </c>
      <c r="J112" s="113">
        <f t="shared" si="62"/>
        <v>90.582002879263328</v>
      </c>
    </row>
    <row r="113" spans="1:10" s="16" customFormat="1" ht="12.75">
      <c r="A113" s="10"/>
      <c r="B113" s="13"/>
      <c r="C113" s="13"/>
      <c r="D113" s="14"/>
      <c r="E113" s="15" t="s">
        <v>466</v>
      </c>
      <c r="F113" s="61"/>
      <c r="G113" s="61"/>
      <c r="H113" s="61"/>
      <c r="I113" s="112"/>
      <c r="J113" s="112"/>
    </row>
    <row r="114" spans="1:10" s="35" customFormat="1" ht="13.5">
      <c r="A114" s="21">
        <v>814000</v>
      </c>
      <c r="B114" s="21"/>
      <c r="C114" s="21"/>
      <c r="D114" s="22" t="s">
        <v>467</v>
      </c>
      <c r="E114" s="23" t="s">
        <v>411</v>
      </c>
      <c r="F114" s="63">
        <v>2500000</v>
      </c>
      <c r="G114" s="65">
        <f>(F114/12)*9</f>
        <v>1875000</v>
      </c>
      <c r="H114" s="65">
        <f>SUM(F114/12)*3</f>
        <v>625000</v>
      </c>
      <c r="I114" s="114">
        <v>0</v>
      </c>
      <c r="J114" s="113">
        <f t="shared" si="62"/>
        <v>0</v>
      </c>
    </row>
    <row r="115" spans="1:10" hidden="1">
      <c r="A115" s="21"/>
      <c r="B115" s="25"/>
      <c r="C115" s="25"/>
      <c r="D115" s="26"/>
      <c r="E115" s="27" t="s">
        <v>461</v>
      </c>
      <c r="F115" s="65">
        <v>0</v>
      </c>
      <c r="G115" s="65">
        <v>0</v>
      </c>
      <c r="H115" s="65">
        <v>0</v>
      </c>
      <c r="I115" s="115">
        <v>0</v>
      </c>
      <c r="J115" s="113" t="e">
        <f t="shared" si="62"/>
        <v>#DIV/0!</v>
      </c>
    </row>
    <row r="116" spans="1:10" s="71" customFormat="1">
      <c r="A116" s="51"/>
      <c r="B116" s="51"/>
      <c r="C116" s="51"/>
      <c r="D116" s="73"/>
      <c r="E116" s="28" t="s">
        <v>378</v>
      </c>
      <c r="F116" s="70">
        <f>SUM(F107+F114)</f>
        <v>32646600</v>
      </c>
      <c r="G116" s="70">
        <f>SUM(G107+G114)</f>
        <v>24484950</v>
      </c>
      <c r="H116" s="70">
        <f>SUM(H107+H114)</f>
        <v>8161650</v>
      </c>
      <c r="I116" s="128">
        <f>SUM(I107+I114)</f>
        <v>6826848.5199999996</v>
      </c>
      <c r="J116" s="113">
        <f t="shared" si="62"/>
        <v>83.645445712570364</v>
      </c>
    </row>
  </sheetData>
  <printOptions horizontalCentered="1"/>
  <pageMargins left="0.11811023622047245" right="0.11811023622047245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84"/>
  <sheetViews>
    <sheetView topLeftCell="A246" zoomScale="120" zoomScaleNormal="120" workbookViewId="0">
      <selection activeCell="I282" sqref="I282"/>
    </sheetView>
  </sheetViews>
  <sheetFormatPr defaultRowHeight="15"/>
  <cols>
    <col min="1" max="1" width="8" style="36" customWidth="1"/>
    <col min="2" max="2" width="6.85546875" style="36" customWidth="1"/>
    <col min="3" max="3" width="6.42578125" style="36" customWidth="1"/>
    <col min="4" max="4" width="7.42578125" style="37" customWidth="1"/>
    <col min="5" max="5" width="64.85546875" style="36" customWidth="1"/>
    <col min="6" max="6" width="13.42578125" style="38" customWidth="1"/>
    <col min="7" max="7" width="13.5703125" style="38" hidden="1" customWidth="1"/>
    <col min="8" max="8" width="13.5703125" style="38" customWidth="1"/>
    <col min="9" max="9" width="12.28515625" style="119" customWidth="1"/>
    <col min="10" max="10" width="9.140625" style="119" customWidth="1"/>
    <col min="216" max="216" width="6.85546875" customWidth="1"/>
    <col min="217" max="217" width="7.28515625" customWidth="1"/>
    <col min="218" max="218" width="9.28515625" customWidth="1"/>
    <col min="219" max="219" width="6.7109375" customWidth="1"/>
    <col min="220" max="220" width="59.7109375" customWidth="1"/>
    <col min="221" max="222" width="11.5703125" customWidth="1"/>
    <col min="223" max="223" width="12.5703125" customWidth="1"/>
    <col min="472" max="472" width="6.85546875" customWidth="1"/>
    <col min="473" max="473" width="7.28515625" customWidth="1"/>
    <col min="474" max="474" width="9.28515625" customWidth="1"/>
    <col min="475" max="475" width="6.7109375" customWidth="1"/>
    <col min="476" max="476" width="59.7109375" customWidth="1"/>
    <col min="477" max="478" width="11.5703125" customWidth="1"/>
    <col min="479" max="479" width="12.5703125" customWidth="1"/>
    <col min="728" max="728" width="6.85546875" customWidth="1"/>
    <col min="729" max="729" width="7.28515625" customWidth="1"/>
    <col min="730" max="730" width="9.28515625" customWidth="1"/>
    <col min="731" max="731" width="6.7109375" customWidth="1"/>
    <col min="732" max="732" width="59.7109375" customWidth="1"/>
    <col min="733" max="734" width="11.5703125" customWidth="1"/>
    <col min="735" max="735" width="12.5703125" customWidth="1"/>
    <col min="984" max="984" width="6.85546875" customWidth="1"/>
    <col min="985" max="985" width="7.28515625" customWidth="1"/>
    <col min="986" max="986" width="9.28515625" customWidth="1"/>
    <col min="987" max="987" width="6.7109375" customWidth="1"/>
    <col min="988" max="988" width="59.7109375" customWidth="1"/>
    <col min="989" max="990" width="11.5703125" customWidth="1"/>
    <col min="991" max="991" width="12.5703125" customWidth="1"/>
    <col min="1240" max="1240" width="6.85546875" customWidth="1"/>
    <col min="1241" max="1241" width="7.28515625" customWidth="1"/>
    <col min="1242" max="1242" width="9.28515625" customWidth="1"/>
    <col min="1243" max="1243" width="6.7109375" customWidth="1"/>
    <col min="1244" max="1244" width="59.7109375" customWidth="1"/>
    <col min="1245" max="1246" width="11.5703125" customWidth="1"/>
    <col min="1247" max="1247" width="12.5703125" customWidth="1"/>
    <col min="1496" max="1496" width="6.85546875" customWidth="1"/>
    <col min="1497" max="1497" width="7.28515625" customWidth="1"/>
    <col min="1498" max="1498" width="9.28515625" customWidth="1"/>
    <col min="1499" max="1499" width="6.7109375" customWidth="1"/>
    <col min="1500" max="1500" width="59.7109375" customWidth="1"/>
    <col min="1501" max="1502" width="11.5703125" customWidth="1"/>
    <col min="1503" max="1503" width="12.5703125" customWidth="1"/>
    <col min="1752" max="1752" width="6.85546875" customWidth="1"/>
    <col min="1753" max="1753" width="7.28515625" customWidth="1"/>
    <col min="1754" max="1754" width="9.28515625" customWidth="1"/>
    <col min="1755" max="1755" width="6.7109375" customWidth="1"/>
    <col min="1756" max="1756" width="59.7109375" customWidth="1"/>
    <col min="1757" max="1758" width="11.5703125" customWidth="1"/>
    <col min="1759" max="1759" width="12.5703125" customWidth="1"/>
    <col min="2008" max="2008" width="6.85546875" customWidth="1"/>
    <col min="2009" max="2009" width="7.28515625" customWidth="1"/>
    <col min="2010" max="2010" width="9.28515625" customWidth="1"/>
    <col min="2011" max="2011" width="6.7109375" customWidth="1"/>
    <col min="2012" max="2012" width="59.7109375" customWidth="1"/>
    <col min="2013" max="2014" width="11.5703125" customWidth="1"/>
    <col min="2015" max="2015" width="12.5703125" customWidth="1"/>
    <col min="2264" max="2264" width="6.85546875" customWidth="1"/>
    <col min="2265" max="2265" width="7.28515625" customWidth="1"/>
    <col min="2266" max="2266" width="9.28515625" customWidth="1"/>
    <col min="2267" max="2267" width="6.7109375" customWidth="1"/>
    <col min="2268" max="2268" width="59.7109375" customWidth="1"/>
    <col min="2269" max="2270" width="11.5703125" customWidth="1"/>
    <col min="2271" max="2271" width="12.5703125" customWidth="1"/>
    <col min="2520" max="2520" width="6.85546875" customWidth="1"/>
    <col min="2521" max="2521" width="7.28515625" customWidth="1"/>
    <col min="2522" max="2522" width="9.28515625" customWidth="1"/>
    <col min="2523" max="2523" width="6.7109375" customWidth="1"/>
    <col min="2524" max="2524" width="59.7109375" customWidth="1"/>
    <col min="2525" max="2526" width="11.5703125" customWidth="1"/>
    <col min="2527" max="2527" width="12.5703125" customWidth="1"/>
    <col min="2776" max="2776" width="6.85546875" customWidth="1"/>
    <col min="2777" max="2777" width="7.28515625" customWidth="1"/>
    <col min="2778" max="2778" width="9.28515625" customWidth="1"/>
    <col min="2779" max="2779" width="6.7109375" customWidth="1"/>
    <col min="2780" max="2780" width="59.7109375" customWidth="1"/>
    <col min="2781" max="2782" width="11.5703125" customWidth="1"/>
    <col min="2783" max="2783" width="12.5703125" customWidth="1"/>
    <col min="3032" max="3032" width="6.85546875" customWidth="1"/>
    <col min="3033" max="3033" width="7.28515625" customWidth="1"/>
    <col min="3034" max="3034" width="9.28515625" customWidth="1"/>
    <col min="3035" max="3035" width="6.7109375" customWidth="1"/>
    <col min="3036" max="3036" width="59.7109375" customWidth="1"/>
    <col min="3037" max="3038" width="11.5703125" customWidth="1"/>
    <col min="3039" max="3039" width="12.5703125" customWidth="1"/>
    <col min="3288" max="3288" width="6.85546875" customWidth="1"/>
    <col min="3289" max="3289" width="7.28515625" customWidth="1"/>
    <col min="3290" max="3290" width="9.28515625" customWidth="1"/>
    <col min="3291" max="3291" width="6.7109375" customWidth="1"/>
    <col min="3292" max="3292" width="59.7109375" customWidth="1"/>
    <col min="3293" max="3294" width="11.5703125" customWidth="1"/>
    <col min="3295" max="3295" width="12.5703125" customWidth="1"/>
    <col min="3544" max="3544" width="6.85546875" customWidth="1"/>
    <col min="3545" max="3545" width="7.28515625" customWidth="1"/>
    <col min="3546" max="3546" width="9.28515625" customWidth="1"/>
    <col min="3547" max="3547" width="6.7109375" customWidth="1"/>
    <col min="3548" max="3548" width="59.7109375" customWidth="1"/>
    <col min="3549" max="3550" width="11.5703125" customWidth="1"/>
    <col min="3551" max="3551" width="12.5703125" customWidth="1"/>
    <col min="3800" max="3800" width="6.85546875" customWidth="1"/>
    <col min="3801" max="3801" width="7.28515625" customWidth="1"/>
    <col min="3802" max="3802" width="9.28515625" customWidth="1"/>
    <col min="3803" max="3803" width="6.7109375" customWidth="1"/>
    <col min="3804" max="3804" width="59.7109375" customWidth="1"/>
    <col min="3805" max="3806" width="11.5703125" customWidth="1"/>
    <col min="3807" max="3807" width="12.5703125" customWidth="1"/>
    <col min="4056" max="4056" width="6.85546875" customWidth="1"/>
    <col min="4057" max="4057" width="7.28515625" customWidth="1"/>
    <col min="4058" max="4058" width="9.28515625" customWidth="1"/>
    <col min="4059" max="4059" width="6.7109375" customWidth="1"/>
    <col min="4060" max="4060" width="59.7109375" customWidth="1"/>
    <col min="4061" max="4062" width="11.5703125" customWidth="1"/>
    <col min="4063" max="4063" width="12.5703125" customWidth="1"/>
    <col min="4312" max="4312" width="6.85546875" customWidth="1"/>
    <col min="4313" max="4313" width="7.28515625" customWidth="1"/>
    <col min="4314" max="4314" width="9.28515625" customWidth="1"/>
    <col min="4315" max="4315" width="6.7109375" customWidth="1"/>
    <col min="4316" max="4316" width="59.7109375" customWidth="1"/>
    <col min="4317" max="4318" width="11.5703125" customWidth="1"/>
    <col min="4319" max="4319" width="12.5703125" customWidth="1"/>
    <col min="4568" max="4568" width="6.85546875" customWidth="1"/>
    <col min="4569" max="4569" width="7.28515625" customWidth="1"/>
    <col min="4570" max="4570" width="9.28515625" customWidth="1"/>
    <col min="4571" max="4571" width="6.7109375" customWidth="1"/>
    <col min="4572" max="4572" width="59.7109375" customWidth="1"/>
    <col min="4573" max="4574" width="11.5703125" customWidth="1"/>
    <col min="4575" max="4575" width="12.5703125" customWidth="1"/>
    <col min="4824" max="4824" width="6.85546875" customWidth="1"/>
    <col min="4825" max="4825" width="7.28515625" customWidth="1"/>
    <col min="4826" max="4826" width="9.28515625" customWidth="1"/>
    <col min="4827" max="4827" width="6.7109375" customWidth="1"/>
    <col min="4828" max="4828" width="59.7109375" customWidth="1"/>
    <col min="4829" max="4830" width="11.5703125" customWidth="1"/>
    <col min="4831" max="4831" width="12.5703125" customWidth="1"/>
    <col min="5080" max="5080" width="6.85546875" customWidth="1"/>
    <col min="5081" max="5081" width="7.28515625" customWidth="1"/>
    <col min="5082" max="5082" width="9.28515625" customWidth="1"/>
    <col min="5083" max="5083" width="6.7109375" customWidth="1"/>
    <col min="5084" max="5084" width="59.7109375" customWidth="1"/>
    <col min="5085" max="5086" width="11.5703125" customWidth="1"/>
    <col min="5087" max="5087" width="12.5703125" customWidth="1"/>
    <col min="5336" max="5336" width="6.85546875" customWidth="1"/>
    <col min="5337" max="5337" width="7.28515625" customWidth="1"/>
    <col min="5338" max="5338" width="9.28515625" customWidth="1"/>
    <col min="5339" max="5339" width="6.7109375" customWidth="1"/>
    <col min="5340" max="5340" width="59.7109375" customWidth="1"/>
    <col min="5341" max="5342" width="11.5703125" customWidth="1"/>
    <col min="5343" max="5343" width="12.5703125" customWidth="1"/>
    <col min="5592" max="5592" width="6.85546875" customWidth="1"/>
    <col min="5593" max="5593" width="7.28515625" customWidth="1"/>
    <col min="5594" max="5594" width="9.28515625" customWidth="1"/>
    <col min="5595" max="5595" width="6.7109375" customWidth="1"/>
    <col min="5596" max="5596" width="59.7109375" customWidth="1"/>
    <col min="5597" max="5598" width="11.5703125" customWidth="1"/>
    <col min="5599" max="5599" width="12.5703125" customWidth="1"/>
    <col min="5848" max="5848" width="6.85546875" customWidth="1"/>
    <col min="5849" max="5849" width="7.28515625" customWidth="1"/>
    <col min="5850" max="5850" width="9.28515625" customWidth="1"/>
    <col min="5851" max="5851" width="6.7109375" customWidth="1"/>
    <col min="5852" max="5852" width="59.7109375" customWidth="1"/>
    <col min="5853" max="5854" width="11.5703125" customWidth="1"/>
    <col min="5855" max="5855" width="12.5703125" customWidth="1"/>
    <col min="6104" max="6104" width="6.85546875" customWidth="1"/>
    <col min="6105" max="6105" width="7.28515625" customWidth="1"/>
    <col min="6106" max="6106" width="9.28515625" customWidth="1"/>
    <col min="6107" max="6107" width="6.7109375" customWidth="1"/>
    <col min="6108" max="6108" width="59.7109375" customWidth="1"/>
    <col min="6109" max="6110" width="11.5703125" customWidth="1"/>
    <col min="6111" max="6111" width="12.5703125" customWidth="1"/>
    <col min="6360" max="6360" width="6.85546875" customWidth="1"/>
    <col min="6361" max="6361" width="7.28515625" customWidth="1"/>
    <col min="6362" max="6362" width="9.28515625" customWidth="1"/>
    <col min="6363" max="6363" width="6.7109375" customWidth="1"/>
    <col min="6364" max="6364" width="59.7109375" customWidth="1"/>
    <col min="6365" max="6366" width="11.5703125" customWidth="1"/>
    <col min="6367" max="6367" width="12.5703125" customWidth="1"/>
    <col min="6616" max="6616" width="6.85546875" customWidth="1"/>
    <col min="6617" max="6617" width="7.28515625" customWidth="1"/>
    <col min="6618" max="6618" width="9.28515625" customWidth="1"/>
    <col min="6619" max="6619" width="6.7109375" customWidth="1"/>
    <col min="6620" max="6620" width="59.7109375" customWidth="1"/>
    <col min="6621" max="6622" width="11.5703125" customWidth="1"/>
    <col min="6623" max="6623" width="12.5703125" customWidth="1"/>
    <col min="6872" max="6872" width="6.85546875" customWidth="1"/>
    <col min="6873" max="6873" width="7.28515625" customWidth="1"/>
    <col min="6874" max="6874" width="9.28515625" customWidth="1"/>
    <col min="6875" max="6875" width="6.7109375" customWidth="1"/>
    <col min="6876" max="6876" width="59.7109375" customWidth="1"/>
    <col min="6877" max="6878" width="11.5703125" customWidth="1"/>
    <col min="6879" max="6879" width="12.5703125" customWidth="1"/>
    <col min="7128" max="7128" width="6.85546875" customWidth="1"/>
    <col min="7129" max="7129" width="7.28515625" customWidth="1"/>
    <col min="7130" max="7130" width="9.28515625" customWidth="1"/>
    <col min="7131" max="7131" width="6.7109375" customWidth="1"/>
    <col min="7132" max="7132" width="59.7109375" customWidth="1"/>
    <col min="7133" max="7134" width="11.5703125" customWidth="1"/>
    <col min="7135" max="7135" width="12.5703125" customWidth="1"/>
    <col min="7384" max="7384" width="6.85546875" customWidth="1"/>
    <col min="7385" max="7385" width="7.28515625" customWidth="1"/>
    <col min="7386" max="7386" width="9.28515625" customWidth="1"/>
    <col min="7387" max="7387" width="6.7109375" customWidth="1"/>
    <col min="7388" max="7388" width="59.7109375" customWidth="1"/>
    <col min="7389" max="7390" width="11.5703125" customWidth="1"/>
    <col min="7391" max="7391" width="12.5703125" customWidth="1"/>
    <col min="7640" max="7640" width="6.85546875" customWidth="1"/>
    <col min="7641" max="7641" width="7.28515625" customWidth="1"/>
    <col min="7642" max="7642" width="9.28515625" customWidth="1"/>
    <col min="7643" max="7643" width="6.7109375" customWidth="1"/>
    <col min="7644" max="7644" width="59.7109375" customWidth="1"/>
    <col min="7645" max="7646" width="11.5703125" customWidth="1"/>
    <col min="7647" max="7647" width="12.5703125" customWidth="1"/>
    <col min="7896" max="7896" width="6.85546875" customWidth="1"/>
    <col min="7897" max="7897" width="7.28515625" customWidth="1"/>
    <col min="7898" max="7898" width="9.28515625" customWidth="1"/>
    <col min="7899" max="7899" width="6.7109375" customWidth="1"/>
    <col min="7900" max="7900" width="59.7109375" customWidth="1"/>
    <col min="7901" max="7902" width="11.5703125" customWidth="1"/>
    <col min="7903" max="7903" width="12.5703125" customWidth="1"/>
    <col min="8152" max="8152" width="6.85546875" customWidth="1"/>
    <col min="8153" max="8153" width="7.28515625" customWidth="1"/>
    <col min="8154" max="8154" width="9.28515625" customWidth="1"/>
    <col min="8155" max="8155" width="6.7109375" customWidth="1"/>
    <col min="8156" max="8156" width="59.7109375" customWidth="1"/>
    <col min="8157" max="8158" width="11.5703125" customWidth="1"/>
    <col min="8159" max="8159" width="12.5703125" customWidth="1"/>
    <col min="8408" max="8408" width="6.85546875" customWidth="1"/>
    <col min="8409" max="8409" width="7.28515625" customWidth="1"/>
    <col min="8410" max="8410" width="9.28515625" customWidth="1"/>
    <col min="8411" max="8411" width="6.7109375" customWidth="1"/>
    <col min="8412" max="8412" width="59.7109375" customWidth="1"/>
    <col min="8413" max="8414" width="11.5703125" customWidth="1"/>
    <col min="8415" max="8415" width="12.5703125" customWidth="1"/>
    <col min="8664" max="8664" width="6.85546875" customWidth="1"/>
    <col min="8665" max="8665" width="7.28515625" customWidth="1"/>
    <col min="8666" max="8666" width="9.28515625" customWidth="1"/>
    <col min="8667" max="8667" width="6.7109375" customWidth="1"/>
    <col min="8668" max="8668" width="59.7109375" customWidth="1"/>
    <col min="8669" max="8670" width="11.5703125" customWidth="1"/>
    <col min="8671" max="8671" width="12.5703125" customWidth="1"/>
    <col min="8920" max="8920" width="6.85546875" customWidth="1"/>
    <col min="8921" max="8921" width="7.28515625" customWidth="1"/>
    <col min="8922" max="8922" width="9.28515625" customWidth="1"/>
    <col min="8923" max="8923" width="6.7109375" customWidth="1"/>
    <col min="8924" max="8924" width="59.7109375" customWidth="1"/>
    <col min="8925" max="8926" width="11.5703125" customWidth="1"/>
    <col min="8927" max="8927" width="12.5703125" customWidth="1"/>
    <col min="9176" max="9176" width="6.85546875" customWidth="1"/>
    <col min="9177" max="9177" width="7.28515625" customWidth="1"/>
    <col min="9178" max="9178" width="9.28515625" customWidth="1"/>
    <col min="9179" max="9179" width="6.7109375" customWidth="1"/>
    <col min="9180" max="9180" width="59.7109375" customWidth="1"/>
    <col min="9181" max="9182" width="11.5703125" customWidth="1"/>
    <col min="9183" max="9183" width="12.5703125" customWidth="1"/>
    <col min="9432" max="9432" width="6.85546875" customWidth="1"/>
    <col min="9433" max="9433" width="7.28515625" customWidth="1"/>
    <col min="9434" max="9434" width="9.28515625" customWidth="1"/>
    <col min="9435" max="9435" width="6.7109375" customWidth="1"/>
    <col min="9436" max="9436" width="59.7109375" customWidth="1"/>
    <col min="9437" max="9438" width="11.5703125" customWidth="1"/>
    <col min="9439" max="9439" width="12.5703125" customWidth="1"/>
    <col min="9688" max="9688" width="6.85546875" customWidth="1"/>
    <col min="9689" max="9689" width="7.28515625" customWidth="1"/>
    <col min="9690" max="9690" width="9.28515625" customWidth="1"/>
    <col min="9691" max="9691" width="6.7109375" customWidth="1"/>
    <col min="9692" max="9692" width="59.7109375" customWidth="1"/>
    <col min="9693" max="9694" width="11.5703125" customWidth="1"/>
    <col min="9695" max="9695" width="12.5703125" customWidth="1"/>
    <col min="9944" max="9944" width="6.85546875" customWidth="1"/>
    <col min="9945" max="9945" width="7.28515625" customWidth="1"/>
    <col min="9946" max="9946" width="9.28515625" customWidth="1"/>
    <col min="9947" max="9947" width="6.7109375" customWidth="1"/>
    <col min="9948" max="9948" width="59.7109375" customWidth="1"/>
    <col min="9949" max="9950" width="11.5703125" customWidth="1"/>
    <col min="9951" max="9951" width="12.5703125" customWidth="1"/>
    <col min="10200" max="10200" width="6.85546875" customWidth="1"/>
    <col min="10201" max="10201" width="7.28515625" customWidth="1"/>
    <col min="10202" max="10202" width="9.28515625" customWidth="1"/>
    <col min="10203" max="10203" width="6.7109375" customWidth="1"/>
    <col min="10204" max="10204" width="59.7109375" customWidth="1"/>
    <col min="10205" max="10206" width="11.5703125" customWidth="1"/>
    <col min="10207" max="10207" width="12.5703125" customWidth="1"/>
    <col min="10456" max="10456" width="6.85546875" customWidth="1"/>
    <col min="10457" max="10457" width="7.28515625" customWidth="1"/>
    <col min="10458" max="10458" width="9.28515625" customWidth="1"/>
    <col min="10459" max="10459" width="6.7109375" customWidth="1"/>
    <col min="10460" max="10460" width="59.7109375" customWidth="1"/>
    <col min="10461" max="10462" width="11.5703125" customWidth="1"/>
    <col min="10463" max="10463" width="12.5703125" customWidth="1"/>
    <col min="10712" max="10712" width="6.85546875" customWidth="1"/>
    <col min="10713" max="10713" width="7.28515625" customWidth="1"/>
    <col min="10714" max="10714" width="9.28515625" customWidth="1"/>
    <col min="10715" max="10715" width="6.7109375" customWidth="1"/>
    <col min="10716" max="10716" width="59.7109375" customWidth="1"/>
    <col min="10717" max="10718" width="11.5703125" customWidth="1"/>
    <col min="10719" max="10719" width="12.5703125" customWidth="1"/>
    <col min="10968" max="10968" width="6.85546875" customWidth="1"/>
    <col min="10969" max="10969" width="7.28515625" customWidth="1"/>
    <col min="10970" max="10970" width="9.28515625" customWidth="1"/>
    <col min="10971" max="10971" width="6.7109375" customWidth="1"/>
    <col min="10972" max="10972" width="59.7109375" customWidth="1"/>
    <col min="10973" max="10974" width="11.5703125" customWidth="1"/>
    <col min="10975" max="10975" width="12.5703125" customWidth="1"/>
    <col min="11224" max="11224" width="6.85546875" customWidth="1"/>
    <col min="11225" max="11225" width="7.28515625" customWidth="1"/>
    <col min="11226" max="11226" width="9.28515625" customWidth="1"/>
    <col min="11227" max="11227" width="6.7109375" customWidth="1"/>
    <col min="11228" max="11228" width="59.7109375" customWidth="1"/>
    <col min="11229" max="11230" width="11.5703125" customWidth="1"/>
    <col min="11231" max="11231" width="12.5703125" customWidth="1"/>
    <col min="11480" max="11480" width="6.85546875" customWidth="1"/>
    <col min="11481" max="11481" width="7.28515625" customWidth="1"/>
    <col min="11482" max="11482" width="9.28515625" customWidth="1"/>
    <col min="11483" max="11483" width="6.7109375" customWidth="1"/>
    <col min="11484" max="11484" width="59.7109375" customWidth="1"/>
    <col min="11485" max="11486" width="11.5703125" customWidth="1"/>
    <col min="11487" max="11487" width="12.5703125" customWidth="1"/>
    <col min="11736" max="11736" width="6.85546875" customWidth="1"/>
    <col min="11737" max="11737" width="7.28515625" customWidth="1"/>
    <col min="11738" max="11738" width="9.28515625" customWidth="1"/>
    <col min="11739" max="11739" width="6.7109375" customWidth="1"/>
    <col min="11740" max="11740" width="59.7109375" customWidth="1"/>
    <col min="11741" max="11742" width="11.5703125" customWidth="1"/>
    <col min="11743" max="11743" width="12.5703125" customWidth="1"/>
    <col min="11992" max="11992" width="6.85546875" customWidth="1"/>
    <col min="11993" max="11993" width="7.28515625" customWidth="1"/>
    <col min="11994" max="11994" width="9.28515625" customWidth="1"/>
    <col min="11995" max="11995" width="6.7109375" customWidth="1"/>
    <col min="11996" max="11996" width="59.7109375" customWidth="1"/>
    <col min="11997" max="11998" width="11.5703125" customWidth="1"/>
    <col min="11999" max="11999" width="12.5703125" customWidth="1"/>
    <col min="12248" max="12248" width="6.85546875" customWidth="1"/>
    <col min="12249" max="12249" width="7.28515625" customWidth="1"/>
    <col min="12250" max="12250" width="9.28515625" customWidth="1"/>
    <col min="12251" max="12251" width="6.7109375" customWidth="1"/>
    <col min="12252" max="12252" width="59.7109375" customWidth="1"/>
    <col min="12253" max="12254" width="11.5703125" customWidth="1"/>
    <col min="12255" max="12255" width="12.5703125" customWidth="1"/>
    <col min="12504" max="12504" width="6.85546875" customWidth="1"/>
    <col min="12505" max="12505" width="7.28515625" customWidth="1"/>
    <col min="12506" max="12506" width="9.28515625" customWidth="1"/>
    <col min="12507" max="12507" width="6.7109375" customWidth="1"/>
    <col min="12508" max="12508" width="59.7109375" customWidth="1"/>
    <col min="12509" max="12510" width="11.5703125" customWidth="1"/>
    <col min="12511" max="12511" width="12.5703125" customWidth="1"/>
    <col min="12760" max="12760" width="6.85546875" customWidth="1"/>
    <col min="12761" max="12761" width="7.28515625" customWidth="1"/>
    <col min="12762" max="12762" width="9.28515625" customWidth="1"/>
    <col min="12763" max="12763" width="6.7109375" customWidth="1"/>
    <col min="12764" max="12764" width="59.7109375" customWidth="1"/>
    <col min="12765" max="12766" width="11.5703125" customWidth="1"/>
    <col min="12767" max="12767" width="12.5703125" customWidth="1"/>
    <col min="13016" max="13016" width="6.85546875" customWidth="1"/>
    <col min="13017" max="13017" width="7.28515625" customWidth="1"/>
    <col min="13018" max="13018" width="9.28515625" customWidth="1"/>
    <col min="13019" max="13019" width="6.7109375" customWidth="1"/>
    <col min="13020" max="13020" width="59.7109375" customWidth="1"/>
    <col min="13021" max="13022" width="11.5703125" customWidth="1"/>
    <col min="13023" max="13023" width="12.5703125" customWidth="1"/>
    <col min="13272" max="13272" width="6.85546875" customWidth="1"/>
    <col min="13273" max="13273" width="7.28515625" customWidth="1"/>
    <col min="13274" max="13274" width="9.28515625" customWidth="1"/>
    <col min="13275" max="13275" width="6.7109375" customWidth="1"/>
    <col min="13276" max="13276" width="59.7109375" customWidth="1"/>
    <col min="13277" max="13278" width="11.5703125" customWidth="1"/>
    <col min="13279" max="13279" width="12.5703125" customWidth="1"/>
    <col min="13528" max="13528" width="6.85546875" customWidth="1"/>
    <col min="13529" max="13529" width="7.28515625" customWidth="1"/>
    <col min="13530" max="13530" width="9.28515625" customWidth="1"/>
    <col min="13531" max="13531" width="6.7109375" customWidth="1"/>
    <col min="13532" max="13532" width="59.7109375" customWidth="1"/>
    <col min="13533" max="13534" width="11.5703125" customWidth="1"/>
    <col min="13535" max="13535" width="12.5703125" customWidth="1"/>
    <col min="13784" max="13784" width="6.85546875" customWidth="1"/>
    <col min="13785" max="13785" width="7.28515625" customWidth="1"/>
    <col min="13786" max="13786" width="9.28515625" customWidth="1"/>
    <col min="13787" max="13787" width="6.7109375" customWidth="1"/>
    <col min="13788" max="13788" width="59.7109375" customWidth="1"/>
    <col min="13789" max="13790" width="11.5703125" customWidth="1"/>
    <col min="13791" max="13791" width="12.5703125" customWidth="1"/>
    <col min="14040" max="14040" width="6.85546875" customWidth="1"/>
    <col min="14041" max="14041" width="7.28515625" customWidth="1"/>
    <col min="14042" max="14042" width="9.28515625" customWidth="1"/>
    <col min="14043" max="14043" width="6.7109375" customWidth="1"/>
    <col min="14044" max="14044" width="59.7109375" customWidth="1"/>
    <col min="14045" max="14046" width="11.5703125" customWidth="1"/>
    <col min="14047" max="14047" width="12.5703125" customWidth="1"/>
    <col min="14296" max="14296" width="6.85546875" customWidth="1"/>
    <col min="14297" max="14297" width="7.28515625" customWidth="1"/>
    <col min="14298" max="14298" width="9.28515625" customWidth="1"/>
    <col min="14299" max="14299" width="6.7109375" customWidth="1"/>
    <col min="14300" max="14300" width="59.7109375" customWidth="1"/>
    <col min="14301" max="14302" width="11.5703125" customWidth="1"/>
    <col min="14303" max="14303" width="12.5703125" customWidth="1"/>
    <col min="14552" max="14552" width="6.85546875" customWidth="1"/>
    <col min="14553" max="14553" width="7.28515625" customWidth="1"/>
    <col min="14554" max="14554" width="9.28515625" customWidth="1"/>
    <col min="14555" max="14555" width="6.7109375" customWidth="1"/>
    <col min="14556" max="14556" width="59.7109375" customWidth="1"/>
    <col min="14557" max="14558" width="11.5703125" customWidth="1"/>
    <col min="14559" max="14559" width="12.5703125" customWidth="1"/>
    <col min="14808" max="14808" width="6.85546875" customWidth="1"/>
    <col min="14809" max="14809" width="7.28515625" customWidth="1"/>
    <col min="14810" max="14810" width="9.28515625" customWidth="1"/>
    <col min="14811" max="14811" width="6.7109375" customWidth="1"/>
    <col min="14812" max="14812" width="59.7109375" customWidth="1"/>
    <col min="14813" max="14814" width="11.5703125" customWidth="1"/>
    <col min="14815" max="14815" width="12.5703125" customWidth="1"/>
    <col min="15064" max="15064" width="6.85546875" customWidth="1"/>
    <col min="15065" max="15065" width="7.28515625" customWidth="1"/>
    <col min="15066" max="15066" width="9.28515625" customWidth="1"/>
    <col min="15067" max="15067" width="6.7109375" customWidth="1"/>
    <col min="15068" max="15068" width="59.7109375" customWidth="1"/>
    <col min="15069" max="15070" width="11.5703125" customWidth="1"/>
    <col min="15071" max="15071" width="12.5703125" customWidth="1"/>
    <col min="15320" max="15320" width="6.85546875" customWidth="1"/>
    <col min="15321" max="15321" width="7.28515625" customWidth="1"/>
    <col min="15322" max="15322" width="9.28515625" customWidth="1"/>
    <col min="15323" max="15323" width="6.7109375" customWidth="1"/>
    <col min="15324" max="15324" width="59.7109375" customWidth="1"/>
    <col min="15325" max="15326" width="11.5703125" customWidth="1"/>
    <col min="15327" max="15327" width="12.5703125" customWidth="1"/>
    <col min="15576" max="15576" width="6.85546875" customWidth="1"/>
    <col min="15577" max="15577" width="7.28515625" customWidth="1"/>
    <col min="15578" max="15578" width="9.28515625" customWidth="1"/>
    <col min="15579" max="15579" width="6.7109375" customWidth="1"/>
    <col min="15580" max="15580" width="59.7109375" customWidth="1"/>
    <col min="15581" max="15582" width="11.5703125" customWidth="1"/>
    <col min="15583" max="15583" width="12.5703125" customWidth="1"/>
    <col min="15832" max="15832" width="6.85546875" customWidth="1"/>
    <col min="15833" max="15833" width="7.28515625" customWidth="1"/>
    <col min="15834" max="15834" width="9.28515625" customWidth="1"/>
    <col min="15835" max="15835" width="6.7109375" customWidth="1"/>
    <col min="15836" max="15836" width="59.7109375" customWidth="1"/>
    <col min="15837" max="15838" width="11.5703125" customWidth="1"/>
    <col min="15839" max="15839" width="12.5703125" customWidth="1"/>
    <col min="16088" max="16088" width="6.85546875" customWidth="1"/>
    <col min="16089" max="16089" width="7.28515625" customWidth="1"/>
    <col min="16090" max="16090" width="9.28515625" customWidth="1"/>
    <col min="16091" max="16091" width="6.7109375" customWidth="1"/>
    <col min="16092" max="16092" width="59.7109375" customWidth="1"/>
    <col min="16093" max="16094" width="11.5703125" customWidth="1"/>
    <col min="16095" max="16095" width="12.5703125" customWidth="1"/>
  </cols>
  <sheetData>
    <row r="1" spans="1:10" s="83" customFormat="1">
      <c r="D1" s="85"/>
      <c r="F1" s="86"/>
      <c r="H1" s="86"/>
      <c r="I1" s="108"/>
      <c r="J1" s="108"/>
    </row>
    <row r="2" spans="1:10" s="72" customFormat="1" ht="15.75" hidden="1">
      <c r="D2" s="77"/>
      <c r="F2" s="78"/>
      <c r="G2" s="78"/>
      <c r="H2" s="78"/>
      <c r="I2" s="109"/>
      <c r="J2" s="109"/>
    </row>
    <row r="3" spans="1:10" s="16" customFormat="1" ht="62.25" customHeight="1">
      <c r="A3" s="49" t="s">
        <v>320</v>
      </c>
      <c r="B3" s="55" t="s">
        <v>181</v>
      </c>
      <c r="C3" s="56" t="s">
        <v>322</v>
      </c>
      <c r="D3" s="54" t="s">
        <v>321</v>
      </c>
      <c r="E3" s="50" t="s">
        <v>319</v>
      </c>
      <c r="F3" s="79" t="s">
        <v>510</v>
      </c>
      <c r="G3" s="79" t="s">
        <v>479</v>
      </c>
      <c r="H3" s="79" t="s">
        <v>512</v>
      </c>
      <c r="I3" s="110" t="s">
        <v>513</v>
      </c>
      <c r="J3" s="110" t="s">
        <v>509</v>
      </c>
    </row>
    <row r="4" spans="1:10" s="16" customFormat="1" ht="12.7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11">
        <v>6</v>
      </c>
      <c r="G4" s="11">
        <v>7</v>
      </c>
      <c r="H4" s="11">
        <v>7</v>
      </c>
      <c r="I4" s="11">
        <v>8</v>
      </c>
      <c r="J4" s="111">
        <v>9</v>
      </c>
    </row>
    <row r="5" spans="1:10" s="16" customFormat="1" ht="24">
      <c r="A5" s="10" t="s">
        <v>382</v>
      </c>
      <c r="B5" s="13"/>
      <c r="C5" s="13"/>
      <c r="D5" s="14"/>
      <c r="E5" s="52" t="s">
        <v>418</v>
      </c>
      <c r="F5" s="61"/>
      <c r="G5" s="61"/>
      <c r="H5" s="61"/>
      <c r="I5" s="112"/>
      <c r="J5" s="112"/>
    </row>
    <row r="6" spans="1:10" s="20" customFormat="1" ht="13.5">
      <c r="A6" s="17"/>
      <c r="B6" s="17"/>
      <c r="C6" s="17">
        <v>610000</v>
      </c>
      <c r="D6" s="18">
        <v>1</v>
      </c>
      <c r="E6" s="17" t="s">
        <v>182</v>
      </c>
      <c r="F6" s="62">
        <f t="shared" ref="F6:I6" si="0">SUM(F7)</f>
        <v>111500</v>
      </c>
      <c r="G6" s="62">
        <f t="shared" si="0"/>
        <v>83625</v>
      </c>
      <c r="H6" s="62">
        <f t="shared" si="0"/>
        <v>27875</v>
      </c>
      <c r="I6" s="113">
        <f t="shared" si="0"/>
        <v>23054.12</v>
      </c>
      <c r="J6" s="113">
        <f t="shared" ref="J6:J15" si="1">SUM(I6/(H6/100))</f>
        <v>82.705363228699554</v>
      </c>
    </row>
    <row r="7" spans="1:10" s="24" customFormat="1" ht="13.5">
      <c r="A7" s="21"/>
      <c r="B7" s="43"/>
      <c r="C7" s="21">
        <v>613000</v>
      </c>
      <c r="D7" s="22" t="s">
        <v>10</v>
      </c>
      <c r="E7" s="21" t="s">
        <v>183</v>
      </c>
      <c r="F7" s="63">
        <f t="shared" ref="F7" si="2">SUM(F8:F11)</f>
        <v>111500</v>
      </c>
      <c r="G7" s="63">
        <f>SUM(G8:G11)</f>
        <v>83625</v>
      </c>
      <c r="H7" s="63">
        <f t="shared" ref="H7:I7" si="3">SUM(H8:H11)</f>
        <v>27875</v>
      </c>
      <c r="I7" s="114">
        <f t="shared" si="3"/>
        <v>23054.12</v>
      </c>
      <c r="J7" s="113">
        <f t="shared" si="1"/>
        <v>82.705363228699554</v>
      </c>
    </row>
    <row r="8" spans="1:10" s="16" customFormat="1" ht="13.5">
      <c r="A8" s="25"/>
      <c r="B8" s="41" t="s">
        <v>190</v>
      </c>
      <c r="C8" s="25">
        <v>613100</v>
      </c>
      <c r="D8" s="26" t="s">
        <v>12</v>
      </c>
      <c r="E8" s="25" t="s">
        <v>185</v>
      </c>
      <c r="F8" s="65">
        <v>1000</v>
      </c>
      <c r="G8" s="65">
        <f t="shared" ref="G8:G11" si="4">(F8/12)*9</f>
        <v>750</v>
      </c>
      <c r="H8" s="65">
        <f>SUM(F8/12)*3</f>
        <v>250</v>
      </c>
      <c r="I8" s="115">
        <v>0</v>
      </c>
      <c r="J8" s="113">
        <f t="shared" si="1"/>
        <v>0</v>
      </c>
    </row>
    <row r="9" spans="1:10" s="16" customFormat="1" ht="13.5">
      <c r="A9" s="25"/>
      <c r="B9" s="44" t="s">
        <v>190</v>
      </c>
      <c r="C9" s="25">
        <v>613900</v>
      </c>
      <c r="D9" s="26" t="s">
        <v>20</v>
      </c>
      <c r="E9" s="25" t="s">
        <v>186</v>
      </c>
      <c r="F9" s="65">
        <v>15000</v>
      </c>
      <c r="G9" s="65">
        <f t="shared" si="4"/>
        <v>11250</v>
      </c>
      <c r="H9" s="65">
        <f t="shared" ref="H9:H11" si="5">SUM(F9/12)*3</f>
        <v>3750</v>
      </c>
      <c r="I9" s="115">
        <v>2545.1</v>
      </c>
      <c r="J9" s="113">
        <f t="shared" si="1"/>
        <v>67.86933333333333</v>
      </c>
    </row>
    <row r="10" spans="1:10" s="16" customFormat="1" ht="13.5">
      <c r="A10" s="25"/>
      <c r="B10" s="44" t="s">
        <v>190</v>
      </c>
      <c r="C10" s="25">
        <v>613900</v>
      </c>
      <c r="D10" s="26" t="s">
        <v>23</v>
      </c>
      <c r="E10" s="25" t="s">
        <v>441</v>
      </c>
      <c r="F10" s="65">
        <v>500</v>
      </c>
      <c r="G10" s="65">
        <f t="shared" si="4"/>
        <v>375</v>
      </c>
      <c r="H10" s="65">
        <f t="shared" si="5"/>
        <v>125</v>
      </c>
      <c r="I10" s="115">
        <v>0</v>
      </c>
      <c r="J10" s="113">
        <f t="shared" ref="J10" si="6">SUM(I10/(H10/100))</f>
        <v>0</v>
      </c>
    </row>
    <row r="11" spans="1:10" s="16" customFormat="1" ht="13.5">
      <c r="A11" s="25"/>
      <c r="B11" s="44" t="s">
        <v>190</v>
      </c>
      <c r="C11" s="25">
        <v>613900</v>
      </c>
      <c r="D11" s="26" t="s">
        <v>191</v>
      </c>
      <c r="E11" s="25" t="s">
        <v>318</v>
      </c>
      <c r="F11" s="87">
        <v>95000</v>
      </c>
      <c r="G11" s="65">
        <f t="shared" si="4"/>
        <v>71250</v>
      </c>
      <c r="H11" s="65">
        <f t="shared" si="5"/>
        <v>23750</v>
      </c>
      <c r="I11" s="115">
        <v>20509.02</v>
      </c>
      <c r="J11" s="113">
        <f t="shared" si="1"/>
        <v>86.353768421052635</v>
      </c>
    </row>
    <row r="12" spans="1:10" s="24" customFormat="1" ht="13.5">
      <c r="A12" s="21"/>
      <c r="B12" s="43"/>
      <c r="C12" s="21">
        <v>821000</v>
      </c>
      <c r="D12" s="22">
        <v>2</v>
      </c>
      <c r="E12" s="51" t="s">
        <v>213</v>
      </c>
      <c r="F12" s="63">
        <f>SUM(F13:F14)</f>
        <v>70000</v>
      </c>
      <c r="G12" s="63">
        <f>SUM(G13:G14)</f>
        <v>52500</v>
      </c>
      <c r="H12" s="63">
        <f>SUM(H13:H14)</f>
        <v>17500</v>
      </c>
      <c r="I12" s="114">
        <f>SUM(I13:I14)</f>
        <v>0</v>
      </c>
      <c r="J12" s="113">
        <f t="shared" si="1"/>
        <v>0</v>
      </c>
    </row>
    <row r="13" spans="1:10" s="16" customFormat="1" ht="13.5" hidden="1">
      <c r="A13" s="25"/>
      <c r="B13" s="44"/>
      <c r="C13" s="25"/>
      <c r="D13" s="26"/>
      <c r="E13" s="25"/>
      <c r="F13" s="65"/>
      <c r="G13" s="65"/>
      <c r="H13" s="65"/>
      <c r="I13" s="115"/>
      <c r="J13" s="113" t="e">
        <f t="shared" si="1"/>
        <v>#DIV/0!</v>
      </c>
    </row>
    <row r="14" spans="1:10" s="16" customFormat="1" ht="13.5">
      <c r="A14" s="25"/>
      <c r="B14" s="44" t="s">
        <v>188</v>
      </c>
      <c r="C14" s="25">
        <v>821500</v>
      </c>
      <c r="D14" s="26" t="s">
        <v>54</v>
      </c>
      <c r="E14" s="25" t="s">
        <v>332</v>
      </c>
      <c r="F14" s="65">
        <v>70000</v>
      </c>
      <c r="G14" s="65">
        <f t="shared" ref="G14" si="7">(F14/12)*9</f>
        <v>52500</v>
      </c>
      <c r="H14" s="65">
        <f>SUM(F14/12)*3</f>
        <v>17500</v>
      </c>
      <c r="I14" s="115">
        <v>0</v>
      </c>
      <c r="J14" s="113">
        <f t="shared" si="1"/>
        <v>0</v>
      </c>
    </row>
    <row r="15" spans="1:10" s="16" customFormat="1" ht="13.5">
      <c r="A15" s="25"/>
      <c r="B15" s="25"/>
      <c r="C15" s="25"/>
      <c r="D15" s="26"/>
      <c r="E15" s="51" t="s">
        <v>393</v>
      </c>
      <c r="F15" s="63">
        <f t="shared" ref="F15" si="8">SUM(F6+F12)</f>
        <v>181500</v>
      </c>
      <c r="G15" s="63">
        <f>SUM(G6+G12)</f>
        <v>136125</v>
      </c>
      <c r="H15" s="63">
        <f t="shared" ref="H15:I15" si="9">SUM(H6+H12)</f>
        <v>45375</v>
      </c>
      <c r="I15" s="114">
        <f t="shared" si="9"/>
        <v>23054.12</v>
      </c>
      <c r="J15" s="113">
        <f t="shared" si="1"/>
        <v>50.807977961432506</v>
      </c>
    </row>
    <row r="16" spans="1:10" s="16" customFormat="1" ht="24">
      <c r="A16" s="10" t="s">
        <v>383</v>
      </c>
      <c r="B16" s="13"/>
      <c r="C16" s="13"/>
      <c r="D16" s="14"/>
      <c r="E16" s="52" t="s">
        <v>419</v>
      </c>
      <c r="F16" s="61"/>
      <c r="G16" s="61"/>
      <c r="H16" s="61"/>
      <c r="I16" s="112"/>
      <c r="J16" s="112"/>
    </row>
    <row r="17" spans="1:10" s="20" customFormat="1" ht="13.5">
      <c r="A17" s="17"/>
      <c r="B17" s="42"/>
      <c r="C17" s="17">
        <v>610000</v>
      </c>
      <c r="D17" s="18">
        <v>1</v>
      </c>
      <c r="E17" s="17" t="s">
        <v>182</v>
      </c>
      <c r="F17" s="62">
        <f>SUM(F18+F25)</f>
        <v>1110000</v>
      </c>
      <c r="G17" s="62">
        <f>SUM(G18+G25)</f>
        <v>832500</v>
      </c>
      <c r="H17" s="62">
        <f>SUM(H18+H25)</f>
        <v>277500</v>
      </c>
      <c r="I17" s="113">
        <f>SUM(I18+I25)</f>
        <v>85306.26999999999</v>
      </c>
      <c r="J17" s="113">
        <f t="shared" ref="J17:J37" si="10">SUM(I17/(H17/100))</f>
        <v>30.740998198198195</v>
      </c>
    </row>
    <row r="18" spans="1:10" s="24" customFormat="1" ht="13.5">
      <c r="A18" s="21"/>
      <c r="B18" s="43"/>
      <c r="C18" s="21">
        <v>613000</v>
      </c>
      <c r="D18" s="22" t="s">
        <v>10</v>
      </c>
      <c r="E18" s="21" t="s">
        <v>183</v>
      </c>
      <c r="F18" s="63">
        <f>SUM(F19:F24)</f>
        <v>115000</v>
      </c>
      <c r="G18" s="63">
        <f>SUM(G19:G24)</f>
        <v>86250</v>
      </c>
      <c r="H18" s="63">
        <f>SUM(H19:H24)</f>
        <v>28750</v>
      </c>
      <c r="I18" s="114">
        <f>SUM(I19:I24)</f>
        <v>13920.989999999998</v>
      </c>
      <c r="J18" s="113">
        <f t="shared" si="10"/>
        <v>48.420834782608686</v>
      </c>
    </row>
    <row r="19" spans="1:10" s="16" customFormat="1" ht="13.5">
      <c r="A19" s="25"/>
      <c r="B19" s="44" t="s">
        <v>188</v>
      </c>
      <c r="C19" s="25">
        <v>613100</v>
      </c>
      <c r="D19" s="26" t="s">
        <v>12</v>
      </c>
      <c r="E19" s="25" t="s">
        <v>185</v>
      </c>
      <c r="F19" s="65">
        <v>1000</v>
      </c>
      <c r="G19" s="65">
        <f t="shared" ref="G19:G24" si="11">(F19/12)*9</f>
        <v>750</v>
      </c>
      <c r="H19" s="65">
        <f t="shared" ref="H19:H24" si="12">SUM(F19/12)*3</f>
        <v>250</v>
      </c>
      <c r="I19" s="115">
        <v>140.30000000000001</v>
      </c>
      <c r="J19" s="113">
        <f t="shared" si="10"/>
        <v>56.120000000000005</v>
      </c>
    </row>
    <row r="20" spans="1:10" s="16" customFormat="1" ht="13.5">
      <c r="A20" s="25"/>
      <c r="B20" s="44" t="s">
        <v>190</v>
      </c>
      <c r="C20" s="25">
        <v>613700</v>
      </c>
      <c r="D20" s="26" t="s">
        <v>20</v>
      </c>
      <c r="E20" s="25" t="s">
        <v>406</v>
      </c>
      <c r="F20" s="65">
        <v>10000</v>
      </c>
      <c r="G20" s="65">
        <f t="shared" si="11"/>
        <v>7500</v>
      </c>
      <c r="H20" s="65">
        <f t="shared" si="12"/>
        <v>2500</v>
      </c>
      <c r="I20" s="115">
        <v>0</v>
      </c>
      <c r="J20" s="113">
        <f t="shared" si="10"/>
        <v>0</v>
      </c>
    </row>
    <row r="21" spans="1:10" s="16" customFormat="1" ht="13.5">
      <c r="A21" s="25"/>
      <c r="B21" s="44" t="s">
        <v>188</v>
      </c>
      <c r="C21" s="25">
        <v>613800</v>
      </c>
      <c r="D21" s="26" t="s">
        <v>23</v>
      </c>
      <c r="E21" s="25" t="s">
        <v>189</v>
      </c>
      <c r="F21" s="65">
        <v>10000</v>
      </c>
      <c r="G21" s="65">
        <f t="shared" si="11"/>
        <v>7500</v>
      </c>
      <c r="H21" s="65">
        <f t="shared" si="12"/>
        <v>2500</v>
      </c>
      <c r="I21" s="115">
        <v>1590.5</v>
      </c>
      <c r="J21" s="113">
        <f t="shared" si="10"/>
        <v>63.62</v>
      </c>
    </row>
    <row r="22" spans="1:10" s="16" customFormat="1" ht="13.5">
      <c r="A22" s="25"/>
      <c r="B22" s="44" t="s">
        <v>205</v>
      </c>
      <c r="C22" s="25">
        <v>613900</v>
      </c>
      <c r="D22" s="26" t="s">
        <v>191</v>
      </c>
      <c r="E22" s="25" t="s">
        <v>219</v>
      </c>
      <c r="F22" s="65">
        <v>70000</v>
      </c>
      <c r="G22" s="65">
        <f t="shared" si="11"/>
        <v>52500</v>
      </c>
      <c r="H22" s="65">
        <f t="shared" si="12"/>
        <v>17500</v>
      </c>
      <c r="I22" s="115">
        <v>10852.71</v>
      </c>
      <c r="J22" s="113">
        <f t="shared" si="10"/>
        <v>62.01548571428571</v>
      </c>
    </row>
    <row r="23" spans="1:10" s="16" customFormat="1" ht="13.5">
      <c r="A23" s="25"/>
      <c r="B23" s="44" t="s">
        <v>188</v>
      </c>
      <c r="C23" s="25">
        <v>613900</v>
      </c>
      <c r="D23" s="26" t="s">
        <v>192</v>
      </c>
      <c r="E23" s="25" t="s">
        <v>441</v>
      </c>
      <c r="F23" s="65">
        <v>500</v>
      </c>
      <c r="G23" s="65">
        <f t="shared" si="11"/>
        <v>375</v>
      </c>
      <c r="H23" s="65">
        <f t="shared" si="12"/>
        <v>125</v>
      </c>
      <c r="I23" s="115">
        <v>0</v>
      </c>
      <c r="J23" s="113">
        <f t="shared" si="10"/>
        <v>0</v>
      </c>
    </row>
    <row r="24" spans="1:10" s="16" customFormat="1" ht="13.5">
      <c r="A24" s="25"/>
      <c r="B24" s="44" t="s">
        <v>188</v>
      </c>
      <c r="C24" s="25">
        <v>613900</v>
      </c>
      <c r="D24" s="26" t="s">
        <v>193</v>
      </c>
      <c r="E24" s="25" t="s">
        <v>186</v>
      </c>
      <c r="F24" s="65">
        <v>23500</v>
      </c>
      <c r="G24" s="65">
        <f t="shared" si="11"/>
        <v>17625</v>
      </c>
      <c r="H24" s="65">
        <f t="shared" si="12"/>
        <v>5875</v>
      </c>
      <c r="I24" s="115">
        <v>1337.48</v>
      </c>
      <c r="J24" s="113">
        <f t="shared" si="10"/>
        <v>22.765617021276597</v>
      </c>
    </row>
    <row r="25" spans="1:10" s="24" customFormat="1" ht="13.5" customHeight="1">
      <c r="A25" s="21"/>
      <c r="B25" s="43"/>
      <c r="C25" s="21">
        <v>614000</v>
      </c>
      <c r="D25" s="22" t="s">
        <v>29</v>
      </c>
      <c r="E25" s="21" t="s">
        <v>196</v>
      </c>
      <c r="F25" s="63">
        <f>SUM(F26:F34)</f>
        <v>995000</v>
      </c>
      <c r="G25" s="63">
        <f>SUM(G26:G34)</f>
        <v>746250</v>
      </c>
      <c r="H25" s="63">
        <f>SUM(H26:H34)</f>
        <v>248750</v>
      </c>
      <c r="I25" s="114">
        <f>SUM(I26:I34)</f>
        <v>71385.279999999999</v>
      </c>
      <c r="J25" s="113">
        <f t="shared" si="10"/>
        <v>28.697599999999998</v>
      </c>
    </row>
    <row r="26" spans="1:10" s="16" customFormat="1" ht="13.5">
      <c r="A26" s="25"/>
      <c r="B26" s="44" t="s">
        <v>197</v>
      </c>
      <c r="C26" s="25">
        <v>614400</v>
      </c>
      <c r="D26" s="26" t="s">
        <v>31</v>
      </c>
      <c r="E26" s="25" t="s">
        <v>199</v>
      </c>
      <c r="F26" s="65">
        <v>10000</v>
      </c>
      <c r="G26" s="65">
        <f t="shared" ref="G26:G34" si="13">(F26/12)*9</f>
        <v>7500</v>
      </c>
      <c r="H26" s="65">
        <f t="shared" ref="H26:H34" si="14">SUM(F26/12)*3</f>
        <v>2500</v>
      </c>
      <c r="I26" s="115">
        <v>0</v>
      </c>
      <c r="J26" s="113">
        <f t="shared" si="10"/>
        <v>0</v>
      </c>
    </row>
    <row r="27" spans="1:10" s="16" customFormat="1" ht="13.5">
      <c r="A27" s="25"/>
      <c r="B27" s="44" t="s">
        <v>188</v>
      </c>
      <c r="C27" s="25">
        <v>614400</v>
      </c>
      <c r="D27" s="26" t="s">
        <v>198</v>
      </c>
      <c r="E27" s="25" t="s">
        <v>409</v>
      </c>
      <c r="F27" s="65">
        <v>150000</v>
      </c>
      <c r="G27" s="65">
        <f t="shared" si="13"/>
        <v>112500</v>
      </c>
      <c r="H27" s="65">
        <f t="shared" si="14"/>
        <v>37500</v>
      </c>
      <c r="I27" s="115">
        <v>0</v>
      </c>
      <c r="J27" s="113">
        <f t="shared" si="10"/>
        <v>0</v>
      </c>
    </row>
    <row r="28" spans="1:10" s="16" customFormat="1" ht="13.5">
      <c r="A28" s="25"/>
      <c r="B28" s="44" t="s">
        <v>248</v>
      </c>
      <c r="C28" s="25">
        <v>614400</v>
      </c>
      <c r="D28" s="26" t="s">
        <v>201</v>
      </c>
      <c r="E28" s="25" t="s">
        <v>450</v>
      </c>
      <c r="F28" s="65">
        <v>15000</v>
      </c>
      <c r="G28" s="65">
        <f t="shared" si="13"/>
        <v>11250</v>
      </c>
      <c r="H28" s="65">
        <f t="shared" si="14"/>
        <v>3750</v>
      </c>
      <c r="I28" s="115">
        <v>0</v>
      </c>
      <c r="J28" s="113">
        <f t="shared" si="10"/>
        <v>0</v>
      </c>
    </row>
    <row r="29" spans="1:10" s="16" customFormat="1" ht="13.5">
      <c r="A29" s="25"/>
      <c r="B29" s="44" t="s">
        <v>200</v>
      </c>
      <c r="C29" s="25">
        <v>614500</v>
      </c>
      <c r="D29" s="26" t="s">
        <v>203</v>
      </c>
      <c r="E29" s="25" t="s">
        <v>202</v>
      </c>
      <c r="F29" s="65">
        <v>500000</v>
      </c>
      <c r="G29" s="65">
        <f t="shared" si="13"/>
        <v>375000</v>
      </c>
      <c r="H29" s="65">
        <f t="shared" si="14"/>
        <v>125000</v>
      </c>
      <c r="I29" s="115">
        <v>55532</v>
      </c>
      <c r="J29" s="113">
        <f t="shared" si="10"/>
        <v>44.425600000000003</v>
      </c>
    </row>
    <row r="30" spans="1:10" s="16" customFormat="1" ht="13.5">
      <c r="A30" s="25"/>
      <c r="B30" s="44" t="s">
        <v>188</v>
      </c>
      <c r="C30" s="25">
        <v>614500</v>
      </c>
      <c r="D30" s="26" t="s">
        <v>206</v>
      </c>
      <c r="E30" s="25" t="s">
        <v>204</v>
      </c>
      <c r="F30" s="65">
        <v>150000</v>
      </c>
      <c r="G30" s="65">
        <f t="shared" si="13"/>
        <v>112500</v>
      </c>
      <c r="H30" s="65">
        <f t="shared" si="14"/>
        <v>37500</v>
      </c>
      <c r="I30" s="115">
        <v>0</v>
      </c>
      <c r="J30" s="113">
        <f t="shared" si="10"/>
        <v>0</v>
      </c>
    </row>
    <row r="31" spans="1:10" s="16" customFormat="1" ht="13.5">
      <c r="A31" s="25"/>
      <c r="B31" s="44" t="s">
        <v>188</v>
      </c>
      <c r="C31" s="25">
        <v>614700</v>
      </c>
      <c r="D31" s="26" t="s">
        <v>209</v>
      </c>
      <c r="E31" s="25" t="s">
        <v>494</v>
      </c>
      <c r="F31" s="65">
        <v>10000</v>
      </c>
      <c r="G31" s="65">
        <f t="shared" si="13"/>
        <v>7500</v>
      </c>
      <c r="H31" s="65">
        <f t="shared" si="14"/>
        <v>2500</v>
      </c>
      <c r="I31" s="115">
        <v>9024.24</v>
      </c>
      <c r="J31" s="113">
        <f t="shared" si="10"/>
        <v>360.96960000000001</v>
      </c>
    </row>
    <row r="32" spans="1:10" s="16" customFormat="1" ht="13.5">
      <c r="A32" s="25"/>
      <c r="B32" s="44" t="s">
        <v>205</v>
      </c>
      <c r="C32" s="25">
        <v>614800</v>
      </c>
      <c r="D32" s="26" t="s">
        <v>211</v>
      </c>
      <c r="E32" s="25" t="s">
        <v>207</v>
      </c>
      <c r="F32" s="65">
        <v>50000</v>
      </c>
      <c r="G32" s="65">
        <f t="shared" si="13"/>
        <v>37500</v>
      </c>
      <c r="H32" s="65">
        <f t="shared" si="14"/>
        <v>12500</v>
      </c>
      <c r="I32" s="115">
        <v>2349.04</v>
      </c>
      <c r="J32" s="113">
        <f t="shared" si="10"/>
        <v>18.79232</v>
      </c>
    </row>
    <row r="33" spans="1:10" s="16" customFormat="1" ht="13.5">
      <c r="A33" s="25"/>
      <c r="B33" s="44" t="s">
        <v>208</v>
      </c>
      <c r="C33" s="25">
        <v>614800</v>
      </c>
      <c r="D33" s="26" t="s">
        <v>233</v>
      </c>
      <c r="E33" s="25" t="s">
        <v>210</v>
      </c>
      <c r="F33" s="65">
        <v>100000</v>
      </c>
      <c r="G33" s="65">
        <f t="shared" si="13"/>
        <v>75000</v>
      </c>
      <c r="H33" s="65">
        <f t="shared" si="14"/>
        <v>25000</v>
      </c>
      <c r="I33" s="115">
        <v>0</v>
      </c>
      <c r="J33" s="113">
        <f t="shared" si="10"/>
        <v>0</v>
      </c>
    </row>
    <row r="34" spans="1:10" s="16" customFormat="1" ht="13.5">
      <c r="A34" s="25"/>
      <c r="B34" s="44" t="s">
        <v>208</v>
      </c>
      <c r="C34" s="25">
        <v>614800</v>
      </c>
      <c r="D34" s="26" t="s">
        <v>234</v>
      </c>
      <c r="E34" s="25" t="s">
        <v>212</v>
      </c>
      <c r="F34" s="65">
        <v>10000</v>
      </c>
      <c r="G34" s="65">
        <f t="shared" si="13"/>
        <v>7500</v>
      </c>
      <c r="H34" s="65">
        <f t="shared" si="14"/>
        <v>2500</v>
      </c>
      <c r="I34" s="115">
        <v>4480</v>
      </c>
      <c r="J34" s="113">
        <f t="shared" si="10"/>
        <v>179.2</v>
      </c>
    </row>
    <row r="35" spans="1:10" s="24" customFormat="1" ht="13.5">
      <c r="A35" s="21"/>
      <c r="B35" s="43"/>
      <c r="C35" s="21">
        <v>821000</v>
      </c>
      <c r="D35" s="22">
        <v>2</v>
      </c>
      <c r="E35" s="51" t="s">
        <v>213</v>
      </c>
      <c r="F35" s="63">
        <f t="shared" ref="F35:I35" si="15">SUM(F36)</f>
        <v>40000</v>
      </c>
      <c r="G35" s="63">
        <f>SUM(G36)</f>
        <v>30000</v>
      </c>
      <c r="H35" s="63">
        <f t="shared" si="15"/>
        <v>10000</v>
      </c>
      <c r="I35" s="114">
        <f t="shared" si="15"/>
        <v>0</v>
      </c>
      <c r="J35" s="113">
        <f t="shared" si="10"/>
        <v>0</v>
      </c>
    </row>
    <row r="36" spans="1:10" s="16" customFormat="1" ht="13.5">
      <c r="A36" s="25"/>
      <c r="B36" s="44" t="s">
        <v>188</v>
      </c>
      <c r="C36" s="25">
        <v>821300</v>
      </c>
      <c r="D36" s="26" t="s">
        <v>54</v>
      </c>
      <c r="E36" s="25" t="s">
        <v>487</v>
      </c>
      <c r="F36" s="65">
        <v>40000</v>
      </c>
      <c r="G36" s="65">
        <f t="shared" ref="G36" si="16">(F36/12)*9</f>
        <v>30000</v>
      </c>
      <c r="H36" s="65">
        <f>SUM(F36/12)*3</f>
        <v>10000</v>
      </c>
      <c r="I36" s="115">
        <v>0</v>
      </c>
      <c r="J36" s="113">
        <f t="shared" si="10"/>
        <v>0</v>
      </c>
    </row>
    <row r="37" spans="1:10" s="16" customFormat="1" ht="13.5">
      <c r="A37" s="25"/>
      <c r="B37" s="44"/>
      <c r="C37" s="25"/>
      <c r="D37" s="26"/>
      <c r="E37" s="51" t="s">
        <v>394</v>
      </c>
      <c r="F37" s="63">
        <f>SUM(F17+F36)</f>
        <v>1150000</v>
      </c>
      <c r="G37" s="63">
        <f>SUM(G17)</f>
        <v>832500</v>
      </c>
      <c r="H37" s="63">
        <f>SUM(H17+H36)</f>
        <v>287500</v>
      </c>
      <c r="I37" s="114">
        <f>SUM(I17+I36)</f>
        <v>85306.26999999999</v>
      </c>
      <c r="J37" s="113">
        <f t="shared" si="10"/>
        <v>29.671746086956517</v>
      </c>
    </row>
    <row r="38" spans="1:10" s="16" customFormat="1" ht="12.75">
      <c r="A38" s="10" t="s">
        <v>384</v>
      </c>
      <c r="B38" s="13"/>
      <c r="C38" s="13"/>
      <c r="D38" s="14"/>
      <c r="E38" s="52" t="s">
        <v>420</v>
      </c>
      <c r="F38" s="61"/>
      <c r="G38" s="61"/>
      <c r="H38" s="61"/>
      <c r="I38" s="112"/>
      <c r="J38" s="112"/>
    </row>
    <row r="39" spans="1:10" s="20" customFormat="1" ht="13.5">
      <c r="A39" s="17"/>
      <c r="B39" s="42"/>
      <c r="C39" s="17">
        <v>610000</v>
      </c>
      <c r="D39" s="18">
        <v>1</v>
      </c>
      <c r="E39" s="17" t="s">
        <v>182</v>
      </c>
      <c r="F39" s="62">
        <f>SUM(F40+F45)</f>
        <v>3769100</v>
      </c>
      <c r="G39" s="62">
        <f>SUM(G40+G45)</f>
        <v>2826825</v>
      </c>
      <c r="H39" s="62">
        <f>SUM(H40+H45)</f>
        <v>942275</v>
      </c>
      <c r="I39" s="113">
        <f>SUM(I40+I45)</f>
        <v>648843.80999999994</v>
      </c>
      <c r="J39" s="113">
        <f t="shared" ref="J39:J90" si="17">SUM(I39/(H39/100))</f>
        <v>68.859283117985726</v>
      </c>
    </row>
    <row r="40" spans="1:10" s="24" customFormat="1" ht="13.5">
      <c r="A40" s="21"/>
      <c r="B40" s="43"/>
      <c r="C40" s="21">
        <v>613000</v>
      </c>
      <c r="D40" s="22" t="s">
        <v>10</v>
      </c>
      <c r="E40" s="21" t="s">
        <v>183</v>
      </c>
      <c r="F40" s="63">
        <f>SUM(F41:F44)</f>
        <v>161000</v>
      </c>
      <c r="G40" s="63">
        <f>SUM(G41:G44)</f>
        <v>120750</v>
      </c>
      <c r="H40" s="63">
        <f>SUM(H41:H44)</f>
        <v>40250</v>
      </c>
      <c r="I40" s="114">
        <f>SUM(I41:I44)</f>
        <v>41159.699999999997</v>
      </c>
      <c r="J40" s="113">
        <f t="shared" si="17"/>
        <v>102.26012422360247</v>
      </c>
    </row>
    <row r="41" spans="1:10" s="16" customFormat="1" ht="13.5">
      <c r="A41" s="25"/>
      <c r="B41" s="44" t="s">
        <v>188</v>
      </c>
      <c r="C41" s="25">
        <v>613100</v>
      </c>
      <c r="D41" s="26" t="s">
        <v>12</v>
      </c>
      <c r="E41" s="25" t="s">
        <v>185</v>
      </c>
      <c r="F41" s="65">
        <v>1000</v>
      </c>
      <c r="G41" s="65">
        <f t="shared" ref="G41:G44" si="18">(F41/12)*9</f>
        <v>750</v>
      </c>
      <c r="H41" s="65">
        <f t="shared" ref="H41:H44" si="19">SUM(F41/12)*3</f>
        <v>250</v>
      </c>
      <c r="I41" s="115">
        <v>0</v>
      </c>
      <c r="J41" s="113">
        <f t="shared" si="17"/>
        <v>0</v>
      </c>
    </row>
    <row r="42" spans="1:10" s="16" customFormat="1" ht="13.5">
      <c r="A42" s="25"/>
      <c r="B42" s="44" t="s">
        <v>225</v>
      </c>
      <c r="C42" s="25">
        <v>613500</v>
      </c>
      <c r="D42" s="26" t="s">
        <v>20</v>
      </c>
      <c r="E42" s="25" t="s">
        <v>226</v>
      </c>
      <c r="F42" s="65">
        <v>155000</v>
      </c>
      <c r="G42" s="65">
        <f t="shared" si="18"/>
        <v>116250</v>
      </c>
      <c r="H42" s="65">
        <f t="shared" si="19"/>
        <v>38750</v>
      </c>
      <c r="I42" s="115">
        <v>41159.699999999997</v>
      </c>
      <c r="J42" s="113">
        <f t="shared" si="17"/>
        <v>106.21858064516128</v>
      </c>
    </row>
    <row r="43" spans="1:10" s="16" customFormat="1" ht="13.5">
      <c r="A43" s="25"/>
      <c r="B43" s="44" t="s">
        <v>188</v>
      </c>
      <c r="C43" s="25">
        <v>613900</v>
      </c>
      <c r="D43" s="26" t="s">
        <v>23</v>
      </c>
      <c r="E43" s="25" t="s">
        <v>441</v>
      </c>
      <c r="F43" s="65">
        <v>500</v>
      </c>
      <c r="G43" s="65">
        <f t="shared" si="18"/>
        <v>375</v>
      </c>
      <c r="H43" s="65">
        <f t="shared" si="19"/>
        <v>125</v>
      </c>
      <c r="I43" s="115">
        <v>0</v>
      </c>
      <c r="J43" s="113">
        <f t="shared" si="17"/>
        <v>0</v>
      </c>
    </row>
    <row r="44" spans="1:10" s="16" customFormat="1" ht="13.5">
      <c r="A44" s="25"/>
      <c r="B44" s="44" t="s">
        <v>188</v>
      </c>
      <c r="C44" s="25">
        <v>613900</v>
      </c>
      <c r="D44" s="26" t="s">
        <v>191</v>
      </c>
      <c r="E44" s="25" t="s">
        <v>186</v>
      </c>
      <c r="F44" s="65">
        <v>4500</v>
      </c>
      <c r="G44" s="65">
        <f t="shared" si="18"/>
        <v>3375</v>
      </c>
      <c r="H44" s="65">
        <f t="shared" si="19"/>
        <v>1125</v>
      </c>
      <c r="I44" s="115">
        <v>0</v>
      </c>
      <c r="J44" s="113">
        <f t="shared" si="17"/>
        <v>0</v>
      </c>
    </row>
    <row r="45" spans="1:10" s="24" customFormat="1" ht="13.5" customHeight="1">
      <c r="A45" s="21"/>
      <c r="B45" s="43"/>
      <c r="C45" s="21">
        <v>614000</v>
      </c>
      <c r="D45" s="22" t="s">
        <v>29</v>
      </c>
      <c r="E45" s="21" t="s">
        <v>196</v>
      </c>
      <c r="F45" s="63">
        <f>SUM(F46:F89)</f>
        <v>3608100</v>
      </c>
      <c r="G45" s="63">
        <f>SUM(G46:G89)</f>
        <v>2706075</v>
      </c>
      <c r="H45" s="63">
        <f>SUM(H46:H89)</f>
        <v>902025</v>
      </c>
      <c r="I45" s="114">
        <f>SUM(I46:I89)</f>
        <v>607684.11</v>
      </c>
      <c r="J45" s="113">
        <f t="shared" si="17"/>
        <v>67.368876694104927</v>
      </c>
    </row>
    <row r="46" spans="1:10" s="16" customFormat="1" ht="13.5">
      <c r="A46" s="25"/>
      <c r="B46" s="44" t="s">
        <v>243</v>
      </c>
      <c r="C46" s="25">
        <v>614100</v>
      </c>
      <c r="D46" s="26" t="s">
        <v>31</v>
      </c>
      <c r="E46" s="25" t="s">
        <v>257</v>
      </c>
      <c r="F46" s="65">
        <v>9000</v>
      </c>
      <c r="G46" s="65">
        <f t="shared" ref="G46:G88" si="20">(F46/12)*9</f>
        <v>6750</v>
      </c>
      <c r="H46" s="65">
        <f t="shared" ref="H46:H89" si="21">SUM(F46/12)*3</f>
        <v>2250</v>
      </c>
      <c r="I46" s="115">
        <v>1497.6</v>
      </c>
      <c r="J46" s="113">
        <f t="shared" si="17"/>
        <v>66.56</v>
      </c>
    </row>
    <row r="47" spans="1:10" s="16" customFormat="1" ht="13.5">
      <c r="A47" s="25"/>
      <c r="B47" s="44">
        <v>1091</v>
      </c>
      <c r="C47" s="25">
        <v>614100</v>
      </c>
      <c r="D47" s="26" t="s">
        <v>198</v>
      </c>
      <c r="E47" s="25" t="s">
        <v>483</v>
      </c>
      <c r="F47" s="65">
        <v>30000</v>
      </c>
      <c r="G47" s="65">
        <f t="shared" si="20"/>
        <v>22500</v>
      </c>
      <c r="H47" s="65">
        <f t="shared" si="21"/>
        <v>7500</v>
      </c>
      <c r="I47" s="115">
        <v>0</v>
      </c>
      <c r="J47" s="113">
        <f t="shared" si="17"/>
        <v>0</v>
      </c>
    </row>
    <row r="48" spans="1:10" s="16" customFormat="1" ht="13.5">
      <c r="A48" s="25"/>
      <c r="B48" s="44" t="s">
        <v>228</v>
      </c>
      <c r="C48" s="25">
        <v>614200</v>
      </c>
      <c r="D48" s="26" t="s">
        <v>201</v>
      </c>
      <c r="E48" s="25" t="s">
        <v>317</v>
      </c>
      <c r="F48" s="65">
        <v>152000</v>
      </c>
      <c r="G48" s="65">
        <f t="shared" si="20"/>
        <v>114000</v>
      </c>
      <c r="H48" s="65">
        <f t="shared" si="21"/>
        <v>38000</v>
      </c>
      <c r="I48" s="115">
        <v>0</v>
      </c>
      <c r="J48" s="113">
        <f t="shared" si="17"/>
        <v>0</v>
      </c>
    </row>
    <row r="49" spans="1:10" s="16" customFormat="1" ht="13.5">
      <c r="A49" s="25"/>
      <c r="B49" s="44" t="s">
        <v>228</v>
      </c>
      <c r="C49" s="25">
        <v>614200</v>
      </c>
      <c r="D49" s="57" t="s">
        <v>203</v>
      </c>
      <c r="E49" s="25" t="s">
        <v>316</v>
      </c>
      <c r="F49" s="65">
        <v>250000</v>
      </c>
      <c r="G49" s="65">
        <f t="shared" si="20"/>
        <v>187500</v>
      </c>
      <c r="H49" s="65">
        <f t="shared" si="21"/>
        <v>62500</v>
      </c>
      <c r="I49" s="115">
        <v>28350</v>
      </c>
      <c r="J49" s="113">
        <f t="shared" si="17"/>
        <v>45.36</v>
      </c>
    </row>
    <row r="50" spans="1:10" s="16" customFormat="1" ht="13.5">
      <c r="A50" s="25"/>
      <c r="B50" s="44" t="s">
        <v>228</v>
      </c>
      <c r="C50" s="25">
        <v>614200</v>
      </c>
      <c r="D50" s="26" t="s">
        <v>206</v>
      </c>
      <c r="E50" s="25" t="s">
        <v>368</v>
      </c>
      <c r="F50" s="65">
        <v>55000</v>
      </c>
      <c r="G50" s="65">
        <f t="shared" si="20"/>
        <v>41250</v>
      </c>
      <c r="H50" s="65">
        <f t="shared" si="21"/>
        <v>13750</v>
      </c>
      <c r="I50" s="115">
        <v>0</v>
      </c>
      <c r="J50" s="113">
        <f t="shared" si="17"/>
        <v>0</v>
      </c>
    </row>
    <row r="51" spans="1:10" s="16" customFormat="1" ht="13.5">
      <c r="A51" s="25"/>
      <c r="B51" s="44" t="s">
        <v>229</v>
      </c>
      <c r="C51" s="25">
        <v>614200</v>
      </c>
      <c r="D51" s="26" t="s">
        <v>209</v>
      </c>
      <c r="E51" s="25" t="s">
        <v>314</v>
      </c>
      <c r="F51" s="65">
        <v>35800</v>
      </c>
      <c r="G51" s="65">
        <f t="shared" si="20"/>
        <v>26850</v>
      </c>
      <c r="H51" s="65">
        <f t="shared" si="21"/>
        <v>8950</v>
      </c>
      <c r="I51" s="115">
        <v>0</v>
      </c>
      <c r="J51" s="113">
        <f t="shared" si="17"/>
        <v>0</v>
      </c>
    </row>
    <row r="52" spans="1:10" s="16" customFormat="1" ht="13.5">
      <c r="A52" s="25"/>
      <c r="B52" s="44" t="s">
        <v>229</v>
      </c>
      <c r="C52" s="25">
        <v>614200</v>
      </c>
      <c r="D52" s="26" t="s">
        <v>211</v>
      </c>
      <c r="E52" s="25" t="s">
        <v>230</v>
      </c>
      <c r="F52" s="65">
        <v>5000</v>
      </c>
      <c r="G52" s="65">
        <f t="shared" si="20"/>
        <v>3750</v>
      </c>
      <c r="H52" s="65">
        <f t="shared" si="21"/>
        <v>1250</v>
      </c>
      <c r="I52" s="115">
        <v>5000</v>
      </c>
      <c r="J52" s="113">
        <f t="shared" si="17"/>
        <v>400</v>
      </c>
    </row>
    <row r="53" spans="1:10" s="16" customFormat="1" ht="13.5">
      <c r="A53" s="25"/>
      <c r="B53" s="44">
        <v>1091</v>
      </c>
      <c r="C53" s="25">
        <v>614200</v>
      </c>
      <c r="D53" s="26" t="s">
        <v>233</v>
      </c>
      <c r="E53" s="25" t="s">
        <v>347</v>
      </c>
      <c r="F53" s="65">
        <v>850000</v>
      </c>
      <c r="G53" s="65">
        <f t="shared" si="20"/>
        <v>637500</v>
      </c>
      <c r="H53" s="65">
        <f t="shared" si="21"/>
        <v>212500</v>
      </c>
      <c r="I53" s="115">
        <v>123521</v>
      </c>
      <c r="J53" s="113">
        <f t="shared" si="17"/>
        <v>58.127529411764705</v>
      </c>
    </row>
    <row r="54" spans="1:10" s="16" customFormat="1" ht="13.5">
      <c r="A54" s="25"/>
      <c r="B54" s="44">
        <v>1091</v>
      </c>
      <c r="C54" s="25">
        <v>614200</v>
      </c>
      <c r="D54" s="26" t="s">
        <v>234</v>
      </c>
      <c r="E54" s="25" t="s">
        <v>231</v>
      </c>
      <c r="F54" s="65">
        <v>5000</v>
      </c>
      <c r="G54" s="65">
        <f t="shared" si="20"/>
        <v>3750</v>
      </c>
      <c r="H54" s="65">
        <f t="shared" si="21"/>
        <v>1250</v>
      </c>
      <c r="I54" s="115">
        <v>2100</v>
      </c>
      <c r="J54" s="113">
        <f t="shared" si="17"/>
        <v>168</v>
      </c>
    </row>
    <row r="55" spans="1:10" s="16" customFormat="1" ht="13.5" customHeight="1">
      <c r="A55" s="25"/>
      <c r="B55" s="44">
        <v>1091</v>
      </c>
      <c r="C55" s="25">
        <v>614200</v>
      </c>
      <c r="D55" s="26" t="s">
        <v>235</v>
      </c>
      <c r="E55" s="80" t="s">
        <v>462</v>
      </c>
      <c r="F55" s="65">
        <v>25000</v>
      </c>
      <c r="G55" s="65">
        <f t="shared" si="20"/>
        <v>18750</v>
      </c>
      <c r="H55" s="65">
        <f t="shared" si="21"/>
        <v>6250</v>
      </c>
      <c r="I55" s="115">
        <v>14000</v>
      </c>
      <c r="J55" s="113">
        <f t="shared" si="17"/>
        <v>224</v>
      </c>
    </row>
    <row r="56" spans="1:10" s="16" customFormat="1" ht="15" customHeight="1">
      <c r="A56" s="25"/>
      <c r="B56" s="44" t="s">
        <v>232</v>
      </c>
      <c r="C56" s="25">
        <v>614200</v>
      </c>
      <c r="D56" s="26" t="s">
        <v>236</v>
      </c>
      <c r="E56" s="80" t="s">
        <v>463</v>
      </c>
      <c r="F56" s="65">
        <v>14500</v>
      </c>
      <c r="G56" s="65">
        <f t="shared" si="20"/>
        <v>10875</v>
      </c>
      <c r="H56" s="65">
        <f t="shared" si="21"/>
        <v>3625</v>
      </c>
      <c r="I56" s="115">
        <v>1400</v>
      </c>
      <c r="J56" s="113">
        <f t="shared" si="17"/>
        <v>38.620689655172413</v>
      </c>
    </row>
    <row r="57" spans="1:10" s="16" customFormat="1" ht="13.5" customHeight="1">
      <c r="A57" s="25"/>
      <c r="B57" s="44" t="s">
        <v>232</v>
      </c>
      <c r="C57" s="25">
        <v>614200</v>
      </c>
      <c r="D57" s="26" t="s">
        <v>237</v>
      </c>
      <c r="E57" s="80" t="s">
        <v>372</v>
      </c>
      <c r="F57" s="65">
        <v>15000</v>
      </c>
      <c r="G57" s="65">
        <f t="shared" si="20"/>
        <v>11250</v>
      </c>
      <c r="H57" s="65">
        <f t="shared" si="21"/>
        <v>3750</v>
      </c>
      <c r="I57" s="115">
        <v>1555.56</v>
      </c>
      <c r="J57" s="113">
        <f t="shared" si="17"/>
        <v>41.4816</v>
      </c>
    </row>
    <row r="58" spans="1:10" s="16" customFormat="1" ht="13.5">
      <c r="A58" s="25"/>
      <c r="B58" s="44" t="s">
        <v>243</v>
      </c>
      <c r="C58" s="25">
        <v>614300</v>
      </c>
      <c r="D58" s="26" t="s">
        <v>238</v>
      </c>
      <c r="E58" s="25" t="s">
        <v>442</v>
      </c>
      <c r="F58" s="65">
        <v>29000</v>
      </c>
      <c r="G58" s="65">
        <f t="shared" si="20"/>
        <v>21750</v>
      </c>
      <c r="H58" s="65">
        <f t="shared" si="21"/>
        <v>7250</v>
      </c>
      <c r="I58" s="115">
        <v>7251</v>
      </c>
      <c r="J58" s="113">
        <f t="shared" si="17"/>
        <v>100.01379310344828</v>
      </c>
    </row>
    <row r="59" spans="1:10" s="16" customFormat="1" ht="13.5">
      <c r="A59" s="25"/>
      <c r="B59" s="44" t="s">
        <v>243</v>
      </c>
      <c r="C59" s="25">
        <v>614300</v>
      </c>
      <c r="D59" s="26" t="s">
        <v>240</v>
      </c>
      <c r="E59" s="25" t="s">
        <v>443</v>
      </c>
      <c r="F59" s="65">
        <v>29000</v>
      </c>
      <c r="G59" s="65">
        <f t="shared" si="20"/>
        <v>21750</v>
      </c>
      <c r="H59" s="65">
        <f t="shared" si="21"/>
        <v>7250</v>
      </c>
      <c r="I59" s="115">
        <v>7251</v>
      </c>
      <c r="J59" s="113">
        <f t="shared" si="17"/>
        <v>100.01379310344828</v>
      </c>
    </row>
    <row r="60" spans="1:10" s="16" customFormat="1" ht="13.5">
      <c r="A60" s="25"/>
      <c r="B60" s="44" t="s">
        <v>243</v>
      </c>
      <c r="C60" s="25">
        <v>614300</v>
      </c>
      <c r="D60" s="26" t="s">
        <v>242</v>
      </c>
      <c r="E60" s="25" t="s">
        <v>444</v>
      </c>
      <c r="F60" s="65">
        <v>21000</v>
      </c>
      <c r="G60" s="65">
        <f t="shared" si="20"/>
        <v>15750</v>
      </c>
      <c r="H60" s="65">
        <f t="shared" si="21"/>
        <v>5250</v>
      </c>
      <c r="I60" s="115">
        <v>5250</v>
      </c>
      <c r="J60" s="113">
        <f t="shared" si="17"/>
        <v>100</v>
      </c>
    </row>
    <row r="61" spans="1:10" s="16" customFormat="1" ht="13.5">
      <c r="A61" s="25"/>
      <c r="B61" s="44" t="s">
        <v>243</v>
      </c>
      <c r="C61" s="25">
        <v>614300</v>
      </c>
      <c r="D61" s="26" t="s">
        <v>244</v>
      </c>
      <c r="E61" s="25" t="s">
        <v>445</v>
      </c>
      <c r="F61" s="65">
        <v>27000</v>
      </c>
      <c r="G61" s="65">
        <f t="shared" si="20"/>
        <v>20250</v>
      </c>
      <c r="H61" s="65">
        <f t="shared" si="21"/>
        <v>6750</v>
      </c>
      <c r="I61" s="115">
        <v>6750</v>
      </c>
      <c r="J61" s="113">
        <f t="shared" si="17"/>
        <v>100</v>
      </c>
    </row>
    <row r="62" spans="1:10" s="16" customFormat="1" ht="24" customHeight="1">
      <c r="A62" s="25"/>
      <c r="B62" s="44" t="s">
        <v>195</v>
      </c>
      <c r="C62" s="25">
        <v>614300</v>
      </c>
      <c r="D62" s="26" t="s">
        <v>245</v>
      </c>
      <c r="E62" s="80" t="s">
        <v>410</v>
      </c>
      <c r="F62" s="65">
        <v>20000</v>
      </c>
      <c r="G62" s="65">
        <f t="shared" si="20"/>
        <v>15000</v>
      </c>
      <c r="H62" s="65">
        <f t="shared" si="21"/>
        <v>5000</v>
      </c>
      <c r="I62" s="115">
        <v>0</v>
      </c>
      <c r="J62" s="113">
        <f t="shared" si="17"/>
        <v>0</v>
      </c>
    </row>
    <row r="63" spans="1:10" s="16" customFormat="1" ht="13.5">
      <c r="A63" s="25"/>
      <c r="B63" s="44">
        <v>1091</v>
      </c>
      <c r="C63" s="25">
        <v>614300</v>
      </c>
      <c r="D63" s="26" t="s">
        <v>246</v>
      </c>
      <c r="E63" s="25" t="s">
        <v>362</v>
      </c>
      <c r="F63" s="65">
        <v>10000</v>
      </c>
      <c r="G63" s="65">
        <f t="shared" si="20"/>
        <v>7500</v>
      </c>
      <c r="H63" s="65">
        <f t="shared" si="21"/>
        <v>2500</v>
      </c>
      <c r="I63" s="115">
        <v>0</v>
      </c>
      <c r="J63" s="113">
        <f t="shared" si="17"/>
        <v>0</v>
      </c>
    </row>
    <row r="64" spans="1:10" s="16" customFormat="1" ht="27" customHeight="1">
      <c r="A64" s="25"/>
      <c r="B64" s="44">
        <v>1091</v>
      </c>
      <c r="C64" s="25">
        <v>614300</v>
      </c>
      <c r="D64" s="26" t="s">
        <v>376</v>
      </c>
      <c r="E64" s="80" t="s">
        <v>478</v>
      </c>
      <c r="F64" s="65">
        <v>30000</v>
      </c>
      <c r="G64" s="65">
        <f t="shared" si="20"/>
        <v>22500</v>
      </c>
      <c r="H64" s="65">
        <f t="shared" si="21"/>
        <v>7500</v>
      </c>
      <c r="I64" s="115">
        <v>0</v>
      </c>
      <c r="J64" s="113">
        <f t="shared" si="17"/>
        <v>0</v>
      </c>
    </row>
    <row r="65" spans="1:10" s="16" customFormat="1" ht="13.5" customHeight="1">
      <c r="A65" s="25"/>
      <c r="B65" s="44" t="s">
        <v>195</v>
      </c>
      <c r="C65" s="25">
        <v>614300</v>
      </c>
      <c r="D65" s="26" t="s">
        <v>249</v>
      </c>
      <c r="E65" s="80" t="s">
        <v>451</v>
      </c>
      <c r="F65" s="65">
        <v>130000</v>
      </c>
      <c r="G65" s="65">
        <f t="shared" si="20"/>
        <v>97500</v>
      </c>
      <c r="H65" s="65">
        <f t="shared" si="21"/>
        <v>32500</v>
      </c>
      <c r="I65" s="115">
        <v>0</v>
      </c>
      <c r="J65" s="113">
        <f t="shared" si="17"/>
        <v>0</v>
      </c>
    </row>
    <row r="66" spans="1:10" s="16" customFormat="1" ht="14.25" customHeight="1">
      <c r="A66" s="25"/>
      <c r="B66" s="44">
        <v>1091</v>
      </c>
      <c r="C66" s="25">
        <v>614300</v>
      </c>
      <c r="D66" s="26" t="s">
        <v>250</v>
      </c>
      <c r="E66" s="80" t="s">
        <v>430</v>
      </c>
      <c r="F66" s="65">
        <v>10000</v>
      </c>
      <c r="G66" s="65">
        <f t="shared" si="20"/>
        <v>7500</v>
      </c>
      <c r="H66" s="65">
        <f t="shared" si="21"/>
        <v>2500</v>
      </c>
      <c r="I66" s="115">
        <v>0</v>
      </c>
      <c r="J66" s="113">
        <f t="shared" si="17"/>
        <v>0</v>
      </c>
    </row>
    <row r="67" spans="1:10" s="16" customFormat="1" ht="13.5">
      <c r="A67" s="25"/>
      <c r="B67" s="44" t="s">
        <v>195</v>
      </c>
      <c r="C67" s="25">
        <v>614300</v>
      </c>
      <c r="D67" s="26" t="s">
        <v>251</v>
      </c>
      <c r="E67" s="25" t="s">
        <v>361</v>
      </c>
      <c r="F67" s="65">
        <v>10000</v>
      </c>
      <c r="G67" s="65">
        <f t="shared" si="20"/>
        <v>7500</v>
      </c>
      <c r="H67" s="65">
        <f t="shared" si="21"/>
        <v>2500</v>
      </c>
      <c r="I67" s="115">
        <v>0</v>
      </c>
      <c r="J67" s="113">
        <f t="shared" si="17"/>
        <v>0</v>
      </c>
    </row>
    <row r="68" spans="1:10" s="16" customFormat="1" ht="13.5">
      <c r="A68" s="25"/>
      <c r="B68" s="45" t="s">
        <v>232</v>
      </c>
      <c r="C68" s="25">
        <v>614300</v>
      </c>
      <c r="D68" s="26" t="s">
        <v>252</v>
      </c>
      <c r="E68" s="25" t="s">
        <v>452</v>
      </c>
      <c r="F68" s="65">
        <v>186000</v>
      </c>
      <c r="G68" s="65">
        <f t="shared" si="20"/>
        <v>139500</v>
      </c>
      <c r="H68" s="65">
        <f t="shared" si="21"/>
        <v>46500</v>
      </c>
      <c r="I68" s="115">
        <v>60000</v>
      </c>
      <c r="J68" s="113">
        <f t="shared" si="17"/>
        <v>129.03225806451613</v>
      </c>
    </row>
    <row r="69" spans="1:10" s="16" customFormat="1" ht="13.5">
      <c r="A69" s="25"/>
      <c r="B69" s="45" t="s">
        <v>232</v>
      </c>
      <c r="C69" s="25">
        <v>614300</v>
      </c>
      <c r="D69" s="26" t="s">
        <v>253</v>
      </c>
      <c r="E69" s="25" t="s">
        <v>446</v>
      </c>
      <c r="F69" s="65">
        <v>200000</v>
      </c>
      <c r="G69" s="65">
        <f t="shared" si="20"/>
        <v>150000</v>
      </c>
      <c r="H69" s="65">
        <f t="shared" si="21"/>
        <v>50000</v>
      </c>
      <c r="I69" s="115">
        <v>49998</v>
      </c>
      <c r="J69" s="113">
        <f t="shared" si="17"/>
        <v>99.995999999999995</v>
      </c>
    </row>
    <row r="70" spans="1:10" s="16" customFormat="1" ht="13.5">
      <c r="A70" s="25"/>
      <c r="B70" s="45" t="s">
        <v>232</v>
      </c>
      <c r="C70" s="25">
        <v>614300</v>
      </c>
      <c r="D70" s="26" t="s">
        <v>254</v>
      </c>
      <c r="E70" s="25" t="s">
        <v>484</v>
      </c>
      <c r="F70" s="65">
        <v>50000</v>
      </c>
      <c r="G70" s="65">
        <f t="shared" ref="G70" si="22">(F70/12)*9</f>
        <v>37500</v>
      </c>
      <c r="H70" s="65">
        <f t="shared" si="21"/>
        <v>12500</v>
      </c>
      <c r="I70" s="115">
        <v>6250</v>
      </c>
      <c r="J70" s="113">
        <f t="shared" si="17"/>
        <v>50</v>
      </c>
    </row>
    <row r="71" spans="1:10" s="16" customFormat="1" ht="13.5">
      <c r="A71" s="25"/>
      <c r="B71" s="45" t="s">
        <v>232</v>
      </c>
      <c r="C71" s="25">
        <v>614300</v>
      </c>
      <c r="D71" s="26" t="s">
        <v>255</v>
      </c>
      <c r="E71" s="25" t="s">
        <v>453</v>
      </c>
      <c r="F71" s="65">
        <v>35000</v>
      </c>
      <c r="G71" s="65">
        <f t="shared" si="20"/>
        <v>26250</v>
      </c>
      <c r="H71" s="65">
        <f t="shared" si="21"/>
        <v>8750</v>
      </c>
      <c r="I71" s="115">
        <v>0</v>
      </c>
      <c r="J71" s="113">
        <f t="shared" si="17"/>
        <v>0</v>
      </c>
    </row>
    <row r="72" spans="1:10" s="16" customFormat="1" ht="13.5">
      <c r="A72" s="25"/>
      <c r="B72" s="44" t="s">
        <v>229</v>
      </c>
      <c r="C72" s="25">
        <v>614300</v>
      </c>
      <c r="D72" s="26" t="s">
        <v>256</v>
      </c>
      <c r="E72" s="25" t="s">
        <v>239</v>
      </c>
      <c r="F72" s="65">
        <v>20500</v>
      </c>
      <c r="G72" s="65">
        <f t="shared" si="20"/>
        <v>15375</v>
      </c>
      <c r="H72" s="65">
        <f t="shared" si="21"/>
        <v>5125</v>
      </c>
      <c r="I72" s="115">
        <v>11110</v>
      </c>
      <c r="J72" s="113">
        <f t="shared" si="17"/>
        <v>216.78048780487805</v>
      </c>
    </row>
    <row r="73" spans="1:10" s="16" customFormat="1" ht="13.5">
      <c r="A73" s="25"/>
      <c r="B73" s="44">
        <v>1091</v>
      </c>
      <c r="C73" s="25">
        <v>614300</v>
      </c>
      <c r="D73" s="26" t="s">
        <v>377</v>
      </c>
      <c r="E73" s="25" t="s">
        <v>356</v>
      </c>
      <c r="F73" s="65">
        <v>5000</v>
      </c>
      <c r="G73" s="65">
        <f t="shared" si="20"/>
        <v>3750</v>
      </c>
      <c r="H73" s="65">
        <f t="shared" si="21"/>
        <v>1250</v>
      </c>
      <c r="I73" s="115">
        <v>0</v>
      </c>
      <c r="J73" s="113">
        <f t="shared" si="17"/>
        <v>0</v>
      </c>
    </row>
    <row r="74" spans="1:10" s="16" customFormat="1" ht="13.5" hidden="1">
      <c r="A74" s="25"/>
      <c r="B74" s="44"/>
      <c r="C74" s="25"/>
      <c r="D74" s="26"/>
      <c r="E74" s="25" t="s">
        <v>447</v>
      </c>
      <c r="F74" s="65"/>
      <c r="G74" s="65">
        <f t="shared" si="20"/>
        <v>0</v>
      </c>
      <c r="H74" s="65">
        <f t="shared" si="21"/>
        <v>0</v>
      </c>
      <c r="I74" s="115"/>
      <c r="J74" s="113" t="e">
        <f t="shared" si="17"/>
        <v>#DIV/0!</v>
      </c>
    </row>
    <row r="75" spans="1:10" s="16" customFormat="1" ht="13.5" hidden="1">
      <c r="A75" s="25"/>
      <c r="B75" s="44"/>
      <c r="C75" s="25"/>
      <c r="D75" s="26" t="s">
        <v>377</v>
      </c>
      <c r="E75" s="25" t="s">
        <v>448</v>
      </c>
      <c r="F75" s="65"/>
      <c r="G75" s="65">
        <f t="shared" si="20"/>
        <v>0</v>
      </c>
      <c r="H75" s="65">
        <f t="shared" si="21"/>
        <v>0</v>
      </c>
      <c r="I75" s="115"/>
      <c r="J75" s="113" t="e">
        <f t="shared" si="17"/>
        <v>#DIV/0!</v>
      </c>
    </row>
    <row r="76" spans="1:10" s="16" customFormat="1" ht="13.5" hidden="1">
      <c r="A76" s="25"/>
      <c r="B76" s="44"/>
      <c r="C76" s="25"/>
      <c r="D76" s="26" t="s">
        <v>315</v>
      </c>
      <c r="E76" s="25" t="s">
        <v>449</v>
      </c>
      <c r="F76" s="65"/>
      <c r="G76" s="65">
        <f t="shared" si="20"/>
        <v>0</v>
      </c>
      <c r="H76" s="65">
        <f t="shared" si="21"/>
        <v>0</v>
      </c>
      <c r="I76" s="115"/>
      <c r="J76" s="113" t="e">
        <f t="shared" si="17"/>
        <v>#DIV/0!</v>
      </c>
    </row>
    <row r="77" spans="1:10" s="16" customFormat="1" ht="13.5">
      <c r="A77" s="25"/>
      <c r="B77" s="44" t="s">
        <v>195</v>
      </c>
      <c r="C77" s="25">
        <v>614300</v>
      </c>
      <c r="D77" s="26" t="s">
        <v>315</v>
      </c>
      <c r="E77" s="25" t="s">
        <v>333</v>
      </c>
      <c r="F77" s="65">
        <v>20000</v>
      </c>
      <c r="G77" s="65">
        <f t="shared" si="20"/>
        <v>15000</v>
      </c>
      <c r="H77" s="65">
        <f t="shared" si="21"/>
        <v>5000</v>
      </c>
      <c r="I77" s="115">
        <v>5400</v>
      </c>
      <c r="J77" s="113">
        <f t="shared" si="17"/>
        <v>108</v>
      </c>
    </row>
    <row r="78" spans="1:10" s="16" customFormat="1" ht="13.5">
      <c r="A78" s="25"/>
      <c r="B78" s="44" t="s">
        <v>258</v>
      </c>
      <c r="C78" s="25">
        <v>614300</v>
      </c>
      <c r="D78" s="26" t="s">
        <v>475</v>
      </c>
      <c r="E78" s="25" t="s">
        <v>259</v>
      </c>
      <c r="F78" s="65">
        <v>70000</v>
      </c>
      <c r="G78" s="65">
        <f t="shared" si="20"/>
        <v>52500</v>
      </c>
      <c r="H78" s="65">
        <f t="shared" si="21"/>
        <v>17500</v>
      </c>
      <c r="I78" s="115">
        <v>0</v>
      </c>
      <c r="J78" s="113">
        <f t="shared" si="17"/>
        <v>0</v>
      </c>
    </row>
    <row r="79" spans="1:10" s="16" customFormat="1" ht="13.5">
      <c r="A79" s="25"/>
      <c r="B79" s="44" t="s">
        <v>248</v>
      </c>
      <c r="C79" s="25">
        <v>614400</v>
      </c>
      <c r="D79" s="26" t="s">
        <v>360</v>
      </c>
      <c r="E79" s="25" t="s">
        <v>306</v>
      </c>
      <c r="F79" s="65">
        <v>14000</v>
      </c>
      <c r="G79" s="65">
        <f t="shared" si="20"/>
        <v>10500</v>
      </c>
      <c r="H79" s="65">
        <f t="shared" si="21"/>
        <v>3500</v>
      </c>
      <c r="I79" s="115">
        <v>0</v>
      </c>
      <c r="J79" s="113">
        <f t="shared" si="17"/>
        <v>0</v>
      </c>
    </row>
    <row r="80" spans="1:10" s="16" customFormat="1" ht="13.5">
      <c r="A80" s="25"/>
      <c r="B80" s="44">
        <v>1091</v>
      </c>
      <c r="C80" s="25">
        <v>614400</v>
      </c>
      <c r="D80" s="26" t="s">
        <v>366</v>
      </c>
      <c r="E80" s="25" t="s">
        <v>241</v>
      </c>
      <c r="F80" s="65">
        <v>66000</v>
      </c>
      <c r="G80" s="65">
        <f t="shared" si="20"/>
        <v>49500</v>
      </c>
      <c r="H80" s="65">
        <f t="shared" si="21"/>
        <v>16500</v>
      </c>
      <c r="I80" s="115">
        <v>16500</v>
      </c>
      <c r="J80" s="113">
        <f t="shared" si="17"/>
        <v>100</v>
      </c>
    </row>
    <row r="81" spans="1:10" s="16" customFormat="1" ht="15.75" customHeight="1">
      <c r="A81" s="25"/>
      <c r="B81" s="44" t="s">
        <v>184</v>
      </c>
      <c r="C81" s="25">
        <v>614400</v>
      </c>
      <c r="D81" s="26" t="s">
        <v>370</v>
      </c>
      <c r="E81" s="80" t="s">
        <v>482</v>
      </c>
      <c r="F81" s="65">
        <v>5000</v>
      </c>
      <c r="G81" s="65">
        <f t="shared" si="20"/>
        <v>3750</v>
      </c>
      <c r="H81" s="65">
        <f t="shared" si="21"/>
        <v>1250</v>
      </c>
      <c r="I81" s="115">
        <v>3500</v>
      </c>
      <c r="J81" s="113">
        <f t="shared" si="17"/>
        <v>280</v>
      </c>
    </row>
    <row r="82" spans="1:10" s="16" customFormat="1" ht="13.5">
      <c r="A82" s="25"/>
      <c r="B82" s="44" t="s">
        <v>247</v>
      </c>
      <c r="C82" s="25">
        <v>614400</v>
      </c>
      <c r="D82" s="26" t="s">
        <v>371</v>
      </c>
      <c r="E82" s="25" t="s">
        <v>334</v>
      </c>
      <c r="F82" s="65">
        <v>550000</v>
      </c>
      <c r="G82" s="65">
        <f t="shared" si="20"/>
        <v>412500</v>
      </c>
      <c r="H82" s="65">
        <f t="shared" si="21"/>
        <v>137500</v>
      </c>
      <c r="I82" s="115">
        <v>137499.99</v>
      </c>
      <c r="J82" s="113">
        <f t="shared" si="17"/>
        <v>99.999992727272726</v>
      </c>
    </row>
    <row r="83" spans="1:10" s="16" customFormat="1" ht="13.5">
      <c r="A83" s="25"/>
      <c r="B83" s="44" t="s">
        <v>248</v>
      </c>
      <c r="C83" s="25">
        <v>614400</v>
      </c>
      <c r="D83" s="26" t="s">
        <v>464</v>
      </c>
      <c r="E83" s="25" t="s">
        <v>357</v>
      </c>
      <c r="F83" s="65">
        <v>460000</v>
      </c>
      <c r="G83" s="65">
        <f t="shared" si="20"/>
        <v>345000</v>
      </c>
      <c r="H83" s="65">
        <f t="shared" si="21"/>
        <v>115000</v>
      </c>
      <c r="I83" s="115">
        <v>97500</v>
      </c>
      <c r="J83" s="113">
        <f t="shared" si="17"/>
        <v>84.782608695652172</v>
      </c>
    </row>
    <row r="84" spans="1:10" s="16" customFormat="1" ht="13.5">
      <c r="A84" s="25"/>
      <c r="B84" s="44" t="s">
        <v>248</v>
      </c>
      <c r="C84" s="25">
        <v>614400</v>
      </c>
      <c r="D84" s="26" t="s">
        <v>465</v>
      </c>
      <c r="E84" s="25" t="s">
        <v>335</v>
      </c>
      <c r="F84" s="65">
        <v>32000</v>
      </c>
      <c r="G84" s="65">
        <f t="shared" si="20"/>
        <v>24000</v>
      </c>
      <c r="H84" s="65">
        <f t="shared" si="21"/>
        <v>8000</v>
      </c>
      <c r="I84" s="115">
        <v>7999.98</v>
      </c>
      <c r="J84" s="113">
        <f t="shared" si="17"/>
        <v>99.999749999999992</v>
      </c>
    </row>
    <row r="85" spans="1:10" s="16" customFormat="1" ht="13.5">
      <c r="A85" s="25"/>
      <c r="B85" s="44" t="s">
        <v>248</v>
      </c>
      <c r="C85" s="25">
        <v>614400</v>
      </c>
      <c r="D85" s="26" t="s">
        <v>471</v>
      </c>
      <c r="E85" s="25" t="s">
        <v>336</v>
      </c>
      <c r="F85" s="65">
        <v>32000</v>
      </c>
      <c r="G85" s="65">
        <f t="shared" si="20"/>
        <v>24000</v>
      </c>
      <c r="H85" s="65">
        <f t="shared" si="21"/>
        <v>8000</v>
      </c>
      <c r="I85" s="115">
        <v>7999.98</v>
      </c>
      <c r="J85" s="113">
        <f t="shared" si="17"/>
        <v>99.999749999999992</v>
      </c>
    </row>
    <row r="86" spans="1:10" s="16" customFormat="1" ht="13.5">
      <c r="A86" s="25"/>
      <c r="B86" s="44" t="s">
        <v>197</v>
      </c>
      <c r="C86" s="25">
        <v>614400</v>
      </c>
      <c r="D86" s="26" t="s">
        <v>472</v>
      </c>
      <c r="E86" s="25" t="s">
        <v>369</v>
      </c>
      <c r="F86" s="65">
        <v>47000</v>
      </c>
      <c r="G86" s="65">
        <f t="shared" si="20"/>
        <v>35250</v>
      </c>
      <c r="H86" s="65">
        <f t="shared" si="21"/>
        <v>11750</v>
      </c>
      <c r="I86" s="115">
        <v>0</v>
      </c>
      <c r="J86" s="113">
        <f t="shared" si="17"/>
        <v>0</v>
      </c>
    </row>
    <row r="87" spans="1:10" s="16" customFormat="1" ht="12" customHeight="1">
      <c r="A87" s="25"/>
      <c r="B87" s="44" t="s">
        <v>197</v>
      </c>
      <c r="C87" s="25">
        <v>614400</v>
      </c>
      <c r="D87" s="26" t="s">
        <v>473</v>
      </c>
      <c r="E87" s="80" t="s">
        <v>373</v>
      </c>
      <c r="F87" s="65">
        <v>20000</v>
      </c>
      <c r="G87" s="65">
        <f t="shared" si="20"/>
        <v>15000</v>
      </c>
      <c r="H87" s="65">
        <f t="shared" si="21"/>
        <v>5000</v>
      </c>
      <c r="I87" s="115">
        <v>0</v>
      </c>
      <c r="J87" s="113">
        <f t="shared" si="17"/>
        <v>0</v>
      </c>
    </row>
    <row r="88" spans="1:10" s="16" customFormat="1" ht="12" customHeight="1">
      <c r="A88" s="25"/>
      <c r="B88" s="44" t="s">
        <v>197</v>
      </c>
      <c r="C88" s="25">
        <v>614400</v>
      </c>
      <c r="D88" s="26" t="s">
        <v>474</v>
      </c>
      <c r="E88" s="80" t="s">
        <v>374</v>
      </c>
      <c r="F88" s="65">
        <v>11000</v>
      </c>
      <c r="G88" s="65">
        <f t="shared" si="20"/>
        <v>8250</v>
      </c>
      <c r="H88" s="65">
        <f t="shared" si="21"/>
        <v>2750</v>
      </c>
      <c r="I88" s="115">
        <v>0</v>
      </c>
      <c r="J88" s="113">
        <f t="shared" si="17"/>
        <v>0</v>
      </c>
    </row>
    <row r="89" spans="1:10" s="16" customFormat="1" ht="13.5" customHeight="1">
      <c r="A89" s="25"/>
      <c r="B89" s="44" t="s">
        <v>197</v>
      </c>
      <c r="C89" s="25">
        <v>614400</v>
      </c>
      <c r="D89" s="26" t="s">
        <v>489</v>
      </c>
      <c r="E89" s="80" t="s">
        <v>488</v>
      </c>
      <c r="F89" s="65">
        <v>22300</v>
      </c>
      <c r="G89" s="65">
        <f t="shared" ref="G89" si="23">(F89/12)*9</f>
        <v>16725</v>
      </c>
      <c r="H89" s="65">
        <f t="shared" si="21"/>
        <v>5575</v>
      </c>
      <c r="I89" s="115">
        <v>0</v>
      </c>
      <c r="J89" s="113">
        <f t="shared" si="17"/>
        <v>0</v>
      </c>
    </row>
    <row r="90" spans="1:10" s="16" customFormat="1" ht="13.5">
      <c r="A90" s="25"/>
      <c r="B90" s="44"/>
      <c r="C90" s="25"/>
      <c r="D90" s="26"/>
      <c r="E90" s="51" t="s">
        <v>395</v>
      </c>
      <c r="F90" s="63">
        <f>SUM(F39)</f>
        <v>3769100</v>
      </c>
      <c r="G90" s="63">
        <f>SUM(G39)</f>
        <v>2826825</v>
      </c>
      <c r="H90" s="63">
        <f>SUM(H39)</f>
        <v>942275</v>
      </c>
      <c r="I90" s="114">
        <f>SUM(I39)</f>
        <v>648843.80999999994</v>
      </c>
      <c r="J90" s="113">
        <f t="shared" si="17"/>
        <v>68.859283117985726</v>
      </c>
    </row>
    <row r="91" spans="1:10" s="16" customFormat="1" ht="12.75">
      <c r="A91" s="10" t="s">
        <v>385</v>
      </c>
      <c r="B91" s="13"/>
      <c r="C91" s="13"/>
      <c r="D91" s="13"/>
      <c r="E91" s="13" t="s">
        <v>421</v>
      </c>
      <c r="F91" s="61"/>
      <c r="G91" s="61"/>
      <c r="H91" s="61"/>
      <c r="I91" s="112"/>
      <c r="J91" s="112"/>
    </row>
    <row r="92" spans="1:10" s="20" customFormat="1" ht="13.5">
      <c r="A92" s="17"/>
      <c r="B92" s="17"/>
      <c r="C92" s="17">
        <v>610000</v>
      </c>
      <c r="D92" s="18">
        <v>1</v>
      </c>
      <c r="E92" s="17" t="s">
        <v>182</v>
      </c>
      <c r="F92" s="62">
        <f>SUM(F93+F106)</f>
        <v>606700</v>
      </c>
      <c r="G92" s="62">
        <f>SUM(G93+G106)</f>
        <v>455025</v>
      </c>
      <c r="H92" s="62">
        <f>SUM(H93+H106)</f>
        <v>151675</v>
      </c>
      <c r="I92" s="113">
        <f>SUM(I93+I106)</f>
        <v>39007.360000000001</v>
      </c>
      <c r="J92" s="113">
        <f t="shared" ref="J92:J121" si="24">SUM(I92/(H92/100))</f>
        <v>25.717725399703312</v>
      </c>
    </row>
    <row r="93" spans="1:10" s="24" customFormat="1" ht="13.5">
      <c r="A93" s="21"/>
      <c r="B93" s="43"/>
      <c r="C93" s="21">
        <v>613000</v>
      </c>
      <c r="D93" s="22" t="s">
        <v>10</v>
      </c>
      <c r="E93" s="21" t="s">
        <v>183</v>
      </c>
      <c r="F93" s="63">
        <f>SUM(F94:F105)</f>
        <v>489700</v>
      </c>
      <c r="G93" s="63">
        <f>SUM(G94:G105)</f>
        <v>367275</v>
      </c>
      <c r="H93" s="63">
        <f>SUM(H94:H105)</f>
        <v>122425</v>
      </c>
      <c r="I93" s="114">
        <f>SUM(I94:I105)</f>
        <v>274.95</v>
      </c>
      <c r="J93" s="113">
        <f t="shared" si="24"/>
        <v>0.22458648151929753</v>
      </c>
    </row>
    <row r="94" spans="1:10" s="16" customFormat="1" ht="13.5">
      <c r="A94" s="25"/>
      <c r="B94" s="44" t="s">
        <v>286</v>
      </c>
      <c r="C94" s="25">
        <v>613100</v>
      </c>
      <c r="D94" s="26" t="s">
        <v>12</v>
      </c>
      <c r="E94" s="25" t="s">
        <v>330</v>
      </c>
      <c r="F94" s="65">
        <v>1000</v>
      </c>
      <c r="G94" s="65">
        <f t="shared" ref="G94:G105" si="25">(F94/12)*9</f>
        <v>750</v>
      </c>
      <c r="H94" s="65">
        <f t="shared" ref="H94:H105" si="26">SUM(F94/12)*3</f>
        <v>250</v>
      </c>
      <c r="I94" s="115">
        <v>0</v>
      </c>
      <c r="J94" s="113">
        <f t="shared" si="24"/>
        <v>0</v>
      </c>
    </row>
    <row r="95" spans="1:10" s="16" customFormat="1" ht="14.25" customHeight="1">
      <c r="A95" s="25"/>
      <c r="B95" s="44" t="s">
        <v>286</v>
      </c>
      <c r="C95" s="25">
        <v>613400</v>
      </c>
      <c r="D95" s="26" t="s">
        <v>20</v>
      </c>
      <c r="E95" s="80" t="s">
        <v>327</v>
      </c>
      <c r="F95" s="87">
        <v>10000</v>
      </c>
      <c r="G95" s="65">
        <f t="shared" si="25"/>
        <v>7500</v>
      </c>
      <c r="H95" s="65">
        <f t="shared" si="26"/>
        <v>2500</v>
      </c>
      <c r="I95" s="115">
        <v>0</v>
      </c>
      <c r="J95" s="113">
        <f t="shared" si="24"/>
        <v>0</v>
      </c>
    </row>
    <row r="96" spans="1:10" s="16" customFormat="1" ht="12.75" customHeight="1">
      <c r="A96" s="25"/>
      <c r="B96" s="44" t="s">
        <v>286</v>
      </c>
      <c r="C96" s="25">
        <v>613400</v>
      </c>
      <c r="D96" s="26" t="s">
        <v>23</v>
      </c>
      <c r="E96" s="80" t="s">
        <v>325</v>
      </c>
      <c r="F96" s="87">
        <v>7000</v>
      </c>
      <c r="G96" s="65">
        <f t="shared" si="25"/>
        <v>5250</v>
      </c>
      <c r="H96" s="65">
        <f t="shared" si="26"/>
        <v>1750</v>
      </c>
      <c r="I96" s="115">
        <v>0</v>
      </c>
      <c r="J96" s="113">
        <f t="shared" si="24"/>
        <v>0</v>
      </c>
    </row>
    <row r="97" spans="1:10" s="16" customFormat="1" ht="17.25" customHeight="1">
      <c r="A97" s="25"/>
      <c r="B97" s="44" t="s">
        <v>286</v>
      </c>
      <c r="C97" s="25">
        <v>613700</v>
      </c>
      <c r="D97" s="26" t="s">
        <v>191</v>
      </c>
      <c r="E97" s="80" t="s">
        <v>338</v>
      </c>
      <c r="F97" s="87">
        <v>165000</v>
      </c>
      <c r="G97" s="65">
        <f t="shared" si="25"/>
        <v>123750</v>
      </c>
      <c r="H97" s="65">
        <f t="shared" si="26"/>
        <v>41250</v>
      </c>
      <c r="I97" s="115">
        <v>0</v>
      </c>
      <c r="J97" s="113">
        <f t="shared" si="24"/>
        <v>0</v>
      </c>
    </row>
    <row r="98" spans="1:10" s="16" customFormat="1" ht="24" customHeight="1">
      <c r="A98" s="25"/>
      <c r="B98" s="44" t="s">
        <v>286</v>
      </c>
      <c r="C98" s="25">
        <v>613700</v>
      </c>
      <c r="D98" s="26" t="s">
        <v>192</v>
      </c>
      <c r="E98" s="80" t="s">
        <v>500</v>
      </c>
      <c r="F98" s="87">
        <v>66200</v>
      </c>
      <c r="G98" s="65">
        <f t="shared" ref="G98" si="27">(F98/12)*9</f>
        <v>49650</v>
      </c>
      <c r="H98" s="65">
        <f t="shared" si="26"/>
        <v>16550</v>
      </c>
      <c r="I98" s="115">
        <v>0</v>
      </c>
      <c r="J98" s="113">
        <f t="shared" si="24"/>
        <v>0</v>
      </c>
    </row>
    <row r="99" spans="1:10" s="16" customFormat="1" ht="18.75" customHeight="1">
      <c r="A99" s="25"/>
      <c r="B99" s="44" t="s">
        <v>286</v>
      </c>
      <c r="C99" s="25">
        <v>613700</v>
      </c>
      <c r="D99" s="26" t="s">
        <v>193</v>
      </c>
      <c r="E99" s="80" t="s">
        <v>339</v>
      </c>
      <c r="F99" s="87">
        <v>130000</v>
      </c>
      <c r="G99" s="65">
        <f t="shared" si="25"/>
        <v>97500</v>
      </c>
      <c r="H99" s="65">
        <f t="shared" si="26"/>
        <v>32500</v>
      </c>
      <c r="I99" s="115">
        <v>0</v>
      </c>
      <c r="J99" s="113">
        <f t="shared" si="24"/>
        <v>0</v>
      </c>
    </row>
    <row r="100" spans="1:10" s="16" customFormat="1" ht="15.75" customHeight="1">
      <c r="A100" s="25"/>
      <c r="B100" s="44" t="s">
        <v>286</v>
      </c>
      <c r="C100" s="25">
        <v>613700</v>
      </c>
      <c r="D100" s="26" t="s">
        <v>194</v>
      </c>
      <c r="E100" s="80" t="s">
        <v>397</v>
      </c>
      <c r="F100" s="87">
        <v>40000</v>
      </c>
      <c r="G100" s="65">
        <f t="shared" si="25"/>
        <v>30000</v>
      </c>
      <c r="H100" s="65">
        <f t="shared" si="26"/>
        <v>10000</v>
      </c>
      <c r="I100" s="115">
        <v>0</v>
      </c>
      <c r="J100" s="113">
        <f t="shared" si="24"/>
        <v>0</v>
      </c>
    </row>
    <row r="101" spans="1:10" s="16" customFormat="1" ht="24.75" customHeight="1">
      <c r="A101" s="25"/>
      <c r="B101" s="44" t="s">
        <v>286</v>
      </c>
      <c r="C101" s="25">
        <v>613700</v>
      </c>
      <c r="D101" s="58" t="s">
        <v>341</v>
      </c>
      <c r="E101" s="80" t="s">
        <v>492</v>
      </c>
      <c r="F101" s="87">
        <v>27000</v>
      </c>
      <c r="G101" s="65">
        <f t="shared" si="25"/>
        <v>20250</v>
      </c>
      <c r="H101" s="65">
        <f t="shared" si="26"/>
        <v>6750</v>
      </c>
      <c r="I101" s="115">
        <v>274.95</v>
      </c>
      <c r="J101" s="113">
        <f t="shared" si="24"/>
        <v>4.0733333333333333</v>
      </c>
    </row>
    <row r="102" spans="1:10" s="16" customFormat="1" ht="12.75" customHeight="1">
      <c r="A102" s="25"/>
      <c r="B102" s="44" t="s">
        <v>286</v>
      </c>
      <c r="C102" s="25">
        <v>613900</v>
      </c>
      <c r="D102" s="26" t="s">
        <v>342</v>
      </c>
      <c r="E102" s="80" t="s">
        <v>340</v>
      </c>
      <c r="F102" s="87">
        <v>28000</v>
      </c>
      <c r="G102" s="65">
        <f t="shared" si="25"/>
        <v>21000</v>
      </c>
      <c r="H102" s="65">
        <f t="shared" si="26"/>
        <v>7000</v>
      </c>
      <c r="I102" s="115">
        <v>0</v>
      </c>
      <c r="J102" s="113">
        <f t="shared" si="24"/>
        <v>0</v>
      </c>
    </row>
    <row r="103" spans="1:10" s="16" customFormat="1" ht="13.5" customHeight="1">
      <c r="A103" s="25"/>
      <c r="B103" s="44" t="s">
        <v>286</v>
      </c>
      <c r="C103" s="25">
        <v>613900</v>
      </c>
      <c r="D103" s="26" t="s">
        <v>345</v>
      </c>
      <c r="E103" s="80" t="s">
        <v>454</v>
      </c>
      <c r="F103" s="87">
        <v>10000</v>
      </c>
      <c r="G103" s="65">
        <f t="shared" si="25"/>
        <v>7500</v>
      </c>
      <c r="H103" s="65">
        <f t="shared" si="26"/>
        <v>2500</v>
      </c>
      <c r="I103" s="115">
        <v>0</v>
      </c>
      <c r="J103" s="113">
        <f t="shared" si="24"/>
        <v>0</v>
      </c>
    </row>
    <row r="104" spans="1:10" s="16" customFormat="1" ht="13.5">
      <c r="A104" s="25"/>
      <c r="B104" s="44" t="s">
        <v>286</v>
      </c>
      <c r="C104" s="25">
        <v>613900</v>
      </c>
      <c r="D104" s="26" t="s">
        <v>380</v>
      </c>
      <c r="E104" s="80" t="s">
        <v>455</v>
      </c>
      <c r="F104" s="87">
        <v>500</v>
      </c>
      <c r="G104" s="65">
        <f t="shared" si="25"/>
        <v>375</v>
      </c>
      <c r="H104" s="65">
        <f t="shared" si="26"/>
        <v>125</v>
      </c>
      <c r="I104" s="115">
        <v>0</v>
      </c>
      <c r="J104" s="113">
        <f t="shared" si="24"/>
        <v>0</v>
      </c>
    </row>
    <row r="105" spans="1:10" s="16" customFormat="1" ht="12.75" customHeight="1">
      <c r="A105" s="25"/>
      <c r="B105" s="44" t="s">
        <v>286</v>
      </c>
      <c r="C105" s="25">
        <v>613900</v>
      </c>
      <c r="D105" s="26" t="s">
        <v>499</v>
      </c>
      <c r="E105" s="80" t="s">
        <v>414</v>
      </c>
      <c r="F105" s="87">
        <v>5000</v>
      </c>
      <c r="G105" s="65">
        <f t="shared" si="25"/>
        <v>3750</v>
      </c>
      <c r="H105" s="65">
        <f t="shared" si="26"/>
        <v>1250</v>
      </c>
      <c r="I105" s="115">
        <v>0</v>
      </c>
      <c r="J105" s="113">
        <f t="shared" si="24"/>
        <v>0</v>
      </c>
    </row>
    <row r="106" spans="1:10" s="24" customFormat="1" ht="13.5">
      <c r="A106" s="21"/>
      <c r="B106" s="43"/>
      <c r="C106" s="21">
        <v>614000</v>
      </c>
      <c r="D106" s="22" t="s">
        <v>29</v>
      </c>
      <c r="E106" s="81" t="s">
        <v>196</v>
      </c>
      <c r="F106" s="93">
        <f t="shared" ref="F106" si="28">SUM(F107:F116)</f>
        <v>117000</v>
      </c>
      <c r="G106" s="63">
        <f>SUM(G107:G116)</f>
        <v>87750</v>
      </c>
      <c r="H106" s="93">
        <f t="shared" ref="H106:I106" si="29">SUM(H107:H116)</f>
        <v>29250</v>
      </c>
      <c r="I106" s="116">
        <f t="shared" si="29"/>
        <v>38732.410000000003</v>
      </c>
      <c r="J106" s="113">
        <f t="shared" si="24"/>
        <v>132.41849572649573</v>
      </c>
    </row>
    <row r="107" spans="1:10" s="16" customFormat="1" ht="25.5" customHeight="1">
      <c r="A107" s="25"/>
      <c r="B107" s="44" t="s">
        <v>286</v>
      </c>
      <c r="C107" s="25">
        <v>614100</v>
      </c>
      <c r="D107" s="26" t="s">
        <v>31</v>
      </c>
      <c r="E107" s="94" t="s">
        <v>493</v>
      </c>
      <c r="F107" s="87">
        <v>15000</v>
      </c>
      <c r="G107" s="65">
        <f t="shared" ref="G107:G116" si="30">(F107/12)*9</f>
        <v>11250</v>
      </c>
      <c r="H107" s="65">
        <f t="shared" ref="H107:H116" si="31">SUM(F107/12)*3</f>
        <v>3750</v>
      </c>
      <c r="I107" s="115">
        <v>5000</v>
      </c>
      <c r="J107" s="113">
        <f t="shared" si="24"/>
        <v>133.33333333333334</v>
      </c>
    </row>
    <row r="108" spans="1:10" s="16" customFormat="1" ht="12" customHeight="1">
      <c r="A108" s="25"/>
      <c r="B108" s="44" t="s">
        <v>286</v>
      </c>
      <c r="C108" s="25">
        <v>614200</v>
      </c>
      <c r="D108" s="26" t="s">
        <v>198</v>
      </c>
      <c r="E108" s="80" t="s">
        <v>367</v>
      </c>
      <c r="F108" s="87">
        <v>30000</v>
      </c>
      <c r="G108" s="65">
        <f t="shared" si="30"/>
        <v>22500</v>
      </c>
      <c r="H108" s="65">
        <f t="shared" si="31"/>
        <v>7500</v>
      </c>
      <c r="I108" s="115">
        <v>0</v>
      </c>
      <c r="J108" s="113">
        <f t="shared" si="24"/>
        <v>0</v>
      </c>
    </row>
    <row r="109" spans="1:10" s="16" customFormat="1" ht="24" customHeight="1">
      <c r="A109" s="25"/>
      <c r="B109" s="44" t="s">
        <v>286</v>
      </c>
      <c r="C109" s="25">
        <v>614200</v>
      </c>
      <c r="D109" s="26" t="s">
        <v>201</v>
      </c>
      <c r="E109" s="94" t="s">
        <v>480</v>
      </c>
      <c r="F109" s="87">
        <v>4500</v>
      </c>
      <c r="G109" s="65">
        <f t="shared" ref="G109" si="32">(F109/12)*9</f>
        <v>3375</v>
      </c>
      <c r="H109" s="65">
        <f t="shared" si="31"/>
        <v>1125</v>
      </c>
      <c r="I109" s="115">
        <v>1232.4100000000001</v>
      </c>
      <c r="J109" s="113">
        <f t="shared" si="24"/>
        <v>109.54755555555556</v>
      </c>
    </row>
    <row r="110" spans="1:10" s="16" customFormat="1" ht="16.5" customHeight="1">
      <c r="A110" s="25"/>
      <c r="B110" s="44" t="s">
        <v>286</v>
      </c>
      <c r="C110" s="25">
        <v>614300</v>
      </c>
      <c r="D110" s="26" t="s">
        <v>203</v>
      </c>
      <c r="E110" s="80" t="s">
        <v>329</v>
      </c>
      <c r="F110" s="87">
        <v>15000</v>
      </c>
      <c r="G110" s="65">
        <f t="shared" si="30"/>
        <v>11250</v>
      </c>
      <c r="H110" s="65">
        <f t="shared" si="31"/>
        <v>3750</v>
      </c>
      <c r="I110" s="115">
        <v>0</v>
      </c>
      <c r="J110" s="113">
        <f t="shared" si="24"/>
        <v>0</v>
      </c>
    </row>
    <row r="111" spans="1:10" s="16" customFormat="1" ht="24.75" hidden="1">
      <c r="A111" s="25"/>
      <c r="B111" s="44"/>
      <c r="C111" s="25">
        <v>614300</v>
      </c>
      <c r="D111" s="26"/>
      <c r="E111" s="80" t="s">
        <v>438</v>
      </c>
      <c r="F111" s="87"/>
      <c r="G111" s="65">
        <f t="shared" si="30"/>
        <v>0</v>
      </c>
      <c r="H111" s="65">
        <f t="shared" si="31"/>
        <v>0</v>
      </c>
      <c r="I111" s="115"/>
      <c r="J111" s="113" t="e">
        <f t="shared" si="24"/>
        <v>#DIV/0!</v>
      </c>
    </row>
    <row r="112" spans="1:10" s="16" customFormat="1" ht="24.75" hidden="1">
      <c r="A112" s="25"/>
      <c r="B112" s="44"/>
      <c r="C112" s="25">
        <v>614400</v>
      </c>
      <c r="D112" s="26" t="s">
        <v>203</v>
      </c>
      <c r="E112" s="80" t="s">
        <v>437</v>
      </c>
      <c r="F112" s="87"/>
      <c r="G112" s="65">
        <f t="shared" si="30"/>
        <v>0</v>
      </c>
      <c r="H112" s="65">
        <f t="shared" si="31"/>
        <v>0</v>
      </c>
      <c r="I112" s="115"/>
      <c r="J112" s="113" t="e">
        <f t="shared" si="24"/>
        <v>#DIV/0!</v>
      </c>
    </row>
    <row r="113" spans="1:10" s="16" customFormat="1" ht="23.25" customHeight="1">
      <c r="A113" s="25"/>
      <c r="B113" s="44" t="s">
        <v>286</v>
      </c>
      <c r="C113" s="25">
        <v>614300</v>
      </c>
      <c r="D113" s="26" t="s">
        <v>206</v>
      </c>
      <c r="E113" s="80" t="s">
        <v>468</v>
      </c>
      <c r="F113" s="87">
        <v>18000</v>
      </c>
      <c r="G113" s="65">
        <f t="shared" si="30"/>
        <v>13500</v>
      </c>
      <c r="H113" s="65">
        <f t="shared" si="31"/>
        <v>4500</v>
      </c>
      <c r="I113" s="115">
        <v>18000</v>
      </c>
      <c r="J113" s="113">
        <f t="shared" si="24"/>
        <v>400</v>
      </c>
    </row>
    <row r="114" spans="1:10" s="16" customFormat="1" ht="23.25" customHeight="1">
      <c r="A114" s="25"/>
      <c r="B114" s="44" t="s">
        <v>286</v>
      </c>
      <c r="C114" s="25">
        <v>614400</v>
      </c>
      <c r="D114" s="26" t="s">
        <v>209</v>
      </c>
      <c r="E114" s="80" t="s">
        <v>469</v>
      </c>
      <c r="F114" s="87">
        <v>12000</v>
      </c>
      <c r="G114" s="65">
        <f t="shared" si="30"/>
        <v>9000</v>
      </c>
      <c r="H114" s="65">
        <f t="shared" si="31"/>
        <v>3000</v>
      </c>
      <c r="I114" s="115">
        <v>12000</v>
      </c>
      <c r="J114" s="113">
        <f t="shared" si="24"/>
        <v>400</v>
      </c>
    </row>
    <row r="115" spans="1:10" s="16" customFormat="1" ht="24" customHeight="1">
      <c r="A115" s="25"/>
      <c r="B115" s="44" t="s">
        <v>286</v>
      </c>
      <c r="C115" s="25">
        <v>614400</v>
      </c>
      <c r="D115" s="26" t="s">
        <v>211</v>
      </c>
      <c r="E115" s="80" t="s">
        <v>470</v>
      </c>
      <c r="F115" s="87">
        <v>2500</v>
      </c>
      <c r="G115" s="65">
        <f t="shared" si="30"/>
        <v>1875</v>
      </c>
      <c r="H115" s="65">
        <f t="shared" si="31"/>
        <v>625</v>
      </c>
      <c r="I115" s="115">
        <v>2500</v>
      </c>
      <c r="J115" s="113">
        <f t="shared" si="24"/>
        <v>400</v>
      </c>
    </row>
    <row r="116" spans="1:10" s="16" customFormat="1" ht="13.5">
      <c r="A116" s="25"/>
      <c r="B116" s="44" t="s">
        <v>286</v>
      </c>
      <c r="C116" s="25">
        <v>614500</v>
      </c>
      <c r="D116" s="26" t="s">
        <v>233</v>
      </c>
      <c r="E116" s="80" t="s">
        <v>415</v>
      </c>
      <c r="F116" s="87">
        <v>20000</v>
      </c>
      <c r="G116" s="65">
        <f t="shared" si="30"/>
        <v>15000</v>
      </c>
      <c r="H116" s="65">
        <f t="shared" si="31"/>
        <v>5000</v>
      </c>
      <c r="I116" s="115">
        <v>0</v>
      </c>
      <c r="J116" s="113">
        <f t="shared" si="24"/>
        <v>0</v>
      </c>
    </row>
    <row r="117" spans="1:10" s="24" customFormat="1" ht="13.5">
      <c r="A117" s="21"/>
      <c r="B117" s="43"/>
      <c r="C117" s="21">
        <v>821000</v>
      </c>
      <c r="D117" s="22">
        <v>2</v>
      </c>
      <c r="E117" s="82" t="s">
        <v>213</v>
      </c>
      <c r="F117" s="93">
        <f t="shared" ref="F117" si="33">SUM(F118:F120)</f>
        <v>421500</v>
      </c>
      <c r="G117" s="63">
        <f>SUM(G118:G120)</f>
        <v>316125</v>
      </c>
      <c r="H117" s="93">
        <f t="shared" ref="H117:I117" si="34">SUM(H118:H120)</f>
        <v>105375</v>
      </c>
      <c r="I117" s="116">
        <f t="shared" si="34"/>
        <v>0</v>
      </c>
      <c r="J117" s="113">
        <f t="shared" si="24"/>
        <v>0</v>
      </c>
    </row>
    <row r="118" spans="1:10" s="16" customFormat="1" ht="13.5">
      <c r="A118" s="25"/>
      <c r="B118" s="44" t="s">
        <v>286</v>
      </c>
      <c r="C118" s="25">
        <v>821300</v>
      </c>
      <c r="D118" s="26" t="s">
        <v>54</v>
      </c>
      <c r="E118" s="80" t="s">
        <v>328</v>
      </c>
      <c r="F118" s="87">
        <v>235000</v>
      </c>
      <c r="G118" s="65">
        <f t="shared" ref="G118:G120" si="35">(F118/12)*9</f>
        <v>176250</v>
      </c>
      <c r="H118" s="65">
        <f t="shared" ref="H118:H120" si="36">SUM(F118/12)*3</f>
        <v>58750</v>
      </c>
      <c r="I118" s="115">
        <v>0</v>
      </c>
      <c r="J118" s="113">
        <f t="shared" si="24"/>
        <v>0</v>
      </c>
    </row>
    <row r="119" spans="1:10" s="16" customFormat="1" ht="12" customHeight="1">
      <c r="A119" s="25"/>
      <c r="B119" s="44" t="s">
        <v>286</v>
      </c>
      <c r="C119" s="25">
        <v>821300</v>
      </c>
      <c r="D119" s="26" t="s">
        <v>72</v>
      </c>
      <c r="E119" s="80" t="s">
        <v>416</v>
      </c>
      <c r="F119" s="87">
        <v>1500</v>
      </c>
      <c r="G119" s="65">
        <f t="shared" si="35"/>
        <v>1125</v>
      </c>
      <c r="H119" s="65">
        <f t="shared" si="36"/>
        <v>375</v>
      </c>
      <c r="I119" s="115">
        <v>0</v>
      </c>
      <c r="J119" s="113">
        <f t="shared" si="24"/>
        <v>0</v>
      </c>
    </row>
    <row r="120" spans="1:10" s="16" customFormat="1" ht="14.25" customHeight="1">
      <c r="A120" s="25"/>
      <c r="B120" s="44" t="s">
        <v>286</v>
      </c>
      <c r="C120" s="25">
        <v>821300</v>
      </c>
      <c r="D120" s="26" t="s">
        <v>82</v>
      </c>
      <c r="E120" s="80" t="s">
        <v>326</v>
      </c>
      <c r="F120" s="87">
        <v>185000</v>
      </c>
      <c r="G120" s="65">
        <f t="shared" si="35"/>
        <v>138750</v>
      </c>
      <c r="H120" s="65">
        <f t="shared" si="36"/>
        <v>46250</v>
      </c>
      <c r="I120" s="115">
        <v>0</v>
      </c>
      <c r="J120" s="113">
        <f t="shared" si="24"/>
        <v>0</v>
      </c>
    </row>
    <row r="121" spans="1:10" s="16" customFormat="1" ht="13.5">
      <c r="A121" s="25"/>
      <c r="B121" s="25"/>
      <c r="C121" s="25"/>
      <c r="D121" s="26"/>
      <c r="E121" s="51" t="s">
        <v>396</v>
      </c>
      <c r="F121" s="63">
        <f>SUM(F92+F117)</f>
        <v>1028200</v>
      </c>
      <c r="G121" s="63">
        <f>SUM(G92+G117)</f>
        <v>771150</v>
      </c>
      <c r="H121" s="63">
        <f>SUM(H92+H117)</f>
        <v>257050</v>
      </c>
      <c r="I121" s="114">
        <f>SUM(I92+I117)</f>
        <v>39007.360000000001</v>
      </c>
      <c r="J121" s="113">
        <f t="shared" si="24"/>
        <v>15.175008753160864</v>
      </c>
    </row>
    <row r="122" spans="1:10" s="16" customFormat="1" ht="26.25" customHeight="1">
      <c r="A122" s="10" t="s">
        <v>386</v>
      </c>
      <c r="B122" s="13"/>
      <c r="C122" s="13"/>
      <c r="D122" s="14"/>
      <c r="E122" s="52" t="s">
        <v>422</v>
      </c>
      <c r="F122" s="61"/>
      <c r="G122" s="61"/>
      <c r="H122" s="61"/>
      <c r="I122" s="112"/>
      <c r="J122" s="112"/>
    </row>
    <row r="123" spans="1:10" s="20" customFormat="1" ht="13.5">
      <c r="A123" s="17"/>
      <c r="B123" s="42"/>
      <c r="C123" s="17">
        <v>610000</v>
      </c>
      <c r="D123" s="18">
        <v>1</v>
      </c>
      <c r="E123" s="17" t="s">
        <v>182</v>
      </c>
      <c r="F123" s="62">
        <f>SUM(F124+F138+F143)</f>
        <v>4200500</v>
      </c>
      <c r="G123" s="62">
        <f>SUM(G124+G138+G143)</f>
        <v>3150375</v>
      </c>
      <c r="H123" s="62">
        <f>SUM(H124+H138+H143)</f>
        <v>1050125</v>
      </c>
      <c r="I123" s="113">
        <f>SUM(I124+I138+I143)</f>
        <v>1000995.66</v>
      </c>
      <c r="J123" s="113">
        <f t="shared" ref="J123:J155" si="37">SUM(I123/(H123/100))</f>
        <v>95.321572193786452</v>
      </c>
    </row>
    <row r="124" spans="1:10" s="24" customFormat="1" ht="13.5">
      <c r="A124" s="21"/>
      <c r="B124" s="43"/>
      <c r="C124" s="21">
        <v>613000</v>
      </c>
      <c r="D124" s="22" t="s">
        <v>10</v>
      </c>
      <c r="E124" s="21" t="s">
        <v>183</v>
      </c>
      <c r="F124" s="63">
        <f t="shared" ref="F124" si="38">SUM(F125:F134)</f>
        <v>3471500</v>
      </c>
      <c r="G124" s="63">
        <f>SUM(G125:G134)</f>
        <v>2603625</v>
      </c>
      <c r="H124" s="63">
        <f t="shared" ref="H124:I124" si="39">SUM(H125:H134)</f>
        <v>867875</v>
      </c>
      <c r="I124" s="114">
        <f t="shared" si="39"/>
        <v>760062.82000000007</v>
      </c>
      <c r="J124" s="113">
        <f t="shared" si="37"/>
        <v>87.577452974218644</v>
      </c>
    </row>
    <row r="125" spans="1:10" s="16" customFormat="1" ht="13.5">
      <c r="A125" s="25"/>
      <c r="B125" s="44" t="s">
        <v>188</v>
      </c>
      <c r="C125" s="25">
        <v>613100</v>
      </c>
      <c r="D125" s="26" t="s">
        <v>12</v>
      </c>
      <c r="E125" s="25" t="s">
        <v>185</v>
      </c>
      <c r="F125" s="65">
        <v>1000</v>
      </c>
      <c r="G125" s="65">
        <f t="shared" ref="G125:G134" si="40">(F125/12)*9</f>
        <v>750</v>
      </c>
      <c r="H125" s="65">
        <f t="shared" ref="H125:H134" si="41">SUM(F125/12)*3</f>
        <v>250</v>
      </c>
      <c r="I125" s="115">
        <v>0</v>
      </c>
      <c r="J125" s="113">
        <f t="shared" si="37"/>
        <v>0</v>
      </c>
    </row>
    <row r="126" spans="1:10" s="16" customFormat="1" ht="13.5">
      <c r="A126" s="25"/>
      <c r="B126" s="44" t="s">
        <v>215</v>
      </c>
      <c r="C126" s="25">
        <v>613200</v>
      </c>
      <c r="D126" s="26" t="s">
        <v>20</v>
      </c>
      <c r="E126" s="25" t="s">
        <v>216</v>
      </c>
      <c r="F126" s="65">
        <v>280000</v>
      </c>
      <c r="G126" s="65">
        <f t="shared" si="40"/>
        <v>210000</v>
      </c>
      <c r="H126" s="65">
        <f t="shared" si="41"/>
        <v>70000</v>
      </c>
      <c r="I126" s="115">
        <v>55594.17</v>
      </c>
      <c r="J126" s="113">
        <f t="shared" si="37"/>
        <v>79.420242857142853</v>
      </c>
    </row>
    <row r="127" spans="1:10" s="16" customFormat="1" ht="13.5">
      <c r="A127" s="25"/>
      <c r="B127" s="44" t="s">
        <v>217</v>
      </c>
      <c r="C127" s="25">
        <v>613300</v>
      </c>
      <c r="D127" s="26" t="s">
        <v>23</v>
      </c>
      <c r="E127" s="25" t="s">
        <v>358</v>
      </c>
      <c r="F127" s="65">
        <v>1262725</v>
      </c>
      <c r="G127" s="65">
        <f t="shared" si="40"/>
        <v>947043.75</v>
      </c>
      <c r="H127" s="65">
        <f t="shared" si="41"/>
        <v>315681.25</v>
      </c>
      <c r="I127" s="115">
        <v>387981.84</v>
      </c>
      <c r="J127" s="113">
        <f t="shared" si="37"/>
        <v>122.90303589459305</v>
      </c>
    </row>
    <row r="128" spans="1:10" s="16" customFormat="1" ht="13.5">
      <c r="A128" s="25"/>
      <c r="B128" s="44" t="s">
        <v>217</v>
      </c>
      <c r="C128" s="25">
        <v>613300</v>
      </c>
      <c r="D128" s="26" t="s">
        <v>191</v>
      </c>
      <c r="E128" s="25" t="s">
        <v>343</v>
      </c>
      <c r="F128" s="65">
        <v>769000</v>
      </c>
      <c r="G128" s="65">
        <f t="shared" si="40"/>
        <v>576750</v>
      </c>
      <c r="H128" s="65">
        <f t="shared" si="41"/>
        <v>192250</v>
      </c>
      <c r="I128" s="115">
        <v>262624.88</v>
      </c>
      <c r="J128" s="113">
        <f t="shared" si="37"/>
        <v>136.60591937581273</v>
      </c>
    </row>
    <row r="129" spans="1:10" s="16" customFormat="1" ht="13.5">
      <c r="A129" s="25"/>
      <c r="B129" s="44" t="s">
        <v>218</v>
      </c>
      <c r="C129" s="25">
        <v>613300</v>
      </c>
      <c r="D129" s="26" t="s">
        <v>192</v>
      </c>
      <c r="E129" s="25" t="s">
        <v>481</v>
      </c>
      <c r="F129" s="65">
        <v>350000</v>
      </c>
      <c r="G129" s="65">
        <f t="shared" si="40"/>
        <v>262500</v>
      </c>
      <c r="H129" s="65">
        <f t="shared" si="41"/>
        <v>87500</v>
      </c>
      <c r="I129" s="115">
        <v>4222.49</v>
      </c>
      <c r="J129" s="113">
        <f t="shared" si="37"/>
        <v>4.8257028571428568</v>
      </c>
    </row>
    <row r="130" spans="1:10" s="16" customFormat="1" ht="13.5">
      <c r="A130" s="25"/>
      <c r="B130" s="44" t="s">
        <v>218</v>
      </c>
      <c r="C130" s="25">
        <v>613300</v>
      </c>
      <c r="D130" s="26" t="s">
        <v>193</v>
      </c>
      <c r="E130" s="25" t="s">
        <v>476</v>
      </c>
      <c r="F130" s="65">
        <v>90000</v>
      </c>
      <c r="G130" s="65">
        <f t="shared" si="40"/>
        <v>67500</v>
      </c>
      <c r="H130" s="65">
        <f t="shared" si="41"/>
        <v>22500</v>
      </c>
      <c r="I130" s="115">
        <v>8950.5</v>
      </c>
      <c r="J130" s="113">
        <f t="shared" si="37"/>
        <v>39.78</v>
      </c>
    </row>
    <row r="131" spans="1:10" s="16" customFormat="1" ht="13.5">
      <c r="A131" s="25"/>
      <c r="B131" s="44" t="s">
        <v>190</v>
      </c>
      <c r="C131" s="25">
        <v>613700</v>
      </c>
      <c r="D131" s="26" t="s">
        <v>194</v>
      </c>
      <c r="E131" s="25" t="s">
        <v>344</v>
      </c>
      <c r="F131" s="65">
        <v>559000</v>
      </c>
      <c r="G131" s="65">
        <f t="shared" si="40"/>
        <v>419250</v>
      </c>
      <c r="H131" s="65">
        <f t="shared" si="41"/>
        <v>139750</v>
      </c>
      <c r="I131" s="115">
        <v>19533.759999999998</v>
      </c>
      <c r="J131" s="113">
        <f t="shared" si="37"/>
        <v>13.977645796064399</v>
      </c>
    </row>
    <row r="132" spans="1:10" s="16" customFormat="1" ht="13.5">
      <c r="A132" s="25"/>
      <c r="B132" s="44" t="s">
        <v>188</v>
      </c>
      <c r="C132" s="25">
        <v>613900</v>
      </c>
      <c r="D132" s="26" t="s">
        <v>341</v>
      </c>
      <c r="E132" s="25" t="s">
        <v>441</v>
      </c>
      <c r="F132" s="65">
        <v>500</v>
      </c>
      <c r="G132" s="65">
        <f t="shared" si="40"/>
        <v>375</v>
      </c>
      <c r="H132" s="65">
        <f t="shared" si="41"/>
        <v>125</v>
      </c>
      <c r="I132" s="115">
        <v>0</v>
      </c>
      <c r="J132" s="113">
        <f t="shared" si="37"/>
        <v>0</v>
      </c>
    </row>
    <row r="133" spans="1:10" s="16" customFormat="1" ht="13.5">
      <c r="A133" s="25"/>
      <c r="B133" s="44" t="s">
        <v>188</v>
      </c>
      <c r="C133" s="25">
        <v>613900</v>
      </c>
      <c r="D133" s="58" t="s">
        <v>342</v>
      </c>
      <c r="E133" s="25" t="s">
        <v>186</v>
      </c>
      <c r="F133" s="65">
        <v>59275</v>
      </c>
      <c r="G133" s="65">
        <f t="shared" si="40"/>
        <v>44456.25</v>
      </c>
      <c r="H133" s="65">
        <f t="shared" si="41"/>
        <v>14818.75</v>
      </c>
      <c r="I133" s="115">
        <v>5347</v>
      </c>
      <c r="J133" s="113">
        <f t="shared" si="37"/>
        <v>36.082665541965419</v>
      </c>
    </row>
    <row r="134" spans="1:10" s="16" customFormat="1" ht="13.5">
      <c r="A134" s="25"/>
      <c r="B134" s="44" t="s">
        <v>190</v>
      </c>
      <c r="C134" s="25">
        <v>613900</v>
      </c>
      <c r="D134" s="58" t="s">
        <v>345</v>
      </c>
      <c r="E134" s="25" t="s">
        <v>220</v>
      </c>
      <c r="F134" s="65">
        <v>100000</v>
      </c>
      <c r="G134" s="65">
        <f t="shared" si="40"/>
        <v>75000</v>
      </c>
      <c r="H134" s="65">
        <f t="shared" si="41"/>
        <v>25000</v>
      </c>
      <c r="I134" s="115">
        <v>15808.18</v>
      </c>
      <c r="J134" s="113">
        <f t="shared" si="37"/>
        <v>63.23272</v>
      </c>
    </row>
    <row r="135" spans="1:10" s="24" customFormat="1" ht="13.5" hidden="1">
      <c r="A135" s="21"/>
      <c r="B135" s="43"/>
      <c r="C135" s="21"/>
      <c r="D135" s="22"/>
      <c r="E135" s="21"/>
      <c r="F135" s="63"/>
      <c r="G135" s="63"/>
      <c r="H135" s="63"/>
      <c r="I135" s="114"/>
      <c r="J135" s="113" t="e">
        <f t="shared" si="37"/>
        <v>#DIV/0!</v>
      </c>
    </row>
    <row r="136" spans="1:10" s="16" customFormat="1" ht="13.5" hidden="1">
      <c r="A136" s="25"/>
      <c r="B136" s="44"/>
      <c r="C136" s="25"/>
      <c r="D136" s="26"/>
      <c r="E136" s="25"/>
      <c r="F136" s="65"/>
      <c r="G136" s="65"/>
      <c r="H136" s="65"/>
      <c r="I136" s="115"/>
      <c r="J136" s="113" t="e">
        <f t="shared" si="37"/>
        <v>#DIV/0!</v>
      </c>
    </row>
    <row r="137" spans="1:10" s="16" customFormat="1" ht="13.5" hidden="1">
      <c r="A137" s="25"/>
      <c r="B137" s="44"/>
      <c r="C137" s="25"/>
      <c r="D137" s="58"/>
      <c r="E137" s="25"/>
      <c r="F137" s="65"/>
      <c r="G137" s="65"/>
      <c r="H137" s="65"/>
      <c r="I137" s="115"/>
      <c r="J137" s="113" t="e">
        <f t="shared" si="37"/>
        <v>#DIV/0!</v>
      </c>
    </row>
    <row r="138" spans="1:10" s="24" customFormat="1" ht="13.5">
      <c r="A138" s="21"/>
      <c r="B138" s="43"/>
      <c r="C138" s="21">
        <v>614000</v>
      </c>
      <c r="D138" s="22" t="s">
        <v>29</v>
      </c>
      <c r="E138" s="21" t="s">
        <v>196</v>
      </c>
      <c r="F138" s="63">
        <f>SUM(F139:F142)</f>
        <v>349000</v>
      </c>
      <c r="G138" s="63">
        <f>SUM(G139:G142)</f>
        <v>261750</v>
      </c>
      <c r="H138" s="63">
        <f>SUM(H139:H142)</f>
        <v>87250</v>
      </c>
      <c r="I138" s="114">
        <f>SUM(I139:I142)</f>
        <v>83831.7</v>
      </c>
      <c r="J138" s="113">
        <f t="shared" si="37"/>
        <v>96.082177650429799</v>
      </c>
    </row>
    <row r="139" spans="1:10" s="16" customFormat="1" ht="13.5">
      <c r="A139" s="25"/>
      <c r="B139" s="44" t="s">
        <v>243</v>
      </c>
      <c r="C139" s="25">
        <v>614100</v>
      </c>
      <c r="D139" s="26" t="s">
        <v>31</v>
      </c>
      <c r="E139" s="25" t="s">
        <v>355</v>
      </c>
      <c r="F139" s="65">
        <v>104000</v>
      </c>
      <c r="G139" s="65">
        <f t="shared" ref="G139:G142" si="42">(F139/12)*9</f>
        <v>78000</v>
      </c>
      <c r="H139" s="65">
        <f t="shared" ref="H139:H142" si="43">SUM(F139/12)*3</f>
        <v>26000</v>
      </c>
      <c r="I139" s="115">
        <v>26000</v>
      </c>
      <c r="J139" s="113">
        <f t="shared" si="37"/>
        <v>100</v>
      </c>
    </row>
    <row r="140" spans="1:10" s="16" customFormat="1" ht="13.5">
      <c r="A140" s="25"/>
      <c r="B140" s="44" t="s">
        <v>215</v>
      </c>
      <c r="C140" s="25">
        <v>614100</v>
      </c>
      <c r="D140" s="26" t="s">
        <v>198</v>
      </c>
      <c r="E140" s="25" t="s">
        <v>281</v>
      </c>
      <c r="F140" s="65">
        <v>180000</v>
      </c>
      <c r="G140" s="65">
        <f t="shared" si="42"/>
        <v>135000</v>
      </c>
      <c r="H140" s="65">
        <f t="shared" si="43"/>
        <v>45000</v>
      </c>
      <c r="I140" s="115">
        <v>52831.7</v>
      </c>
      <c r="J140" s="113">
        <f t="shared" si="37"/>
        <v>117.40377777777778</v>
      </c>
    </row>
    <row r="141" spans="1:10" s="16" customFormat="1" ht="24.75">
      <c r="A141" s="25"/>
      <c r="B141" s="44" t="s">
        <v>190</v>
      </c>
      <c r="C141" s="25">
        <v>614400</v>
      </c>
      <c r="D141" s="26" t="s">
        <v>201</v>
      </c>
      <c r="E141" s="80" t="s">
        <v>490</v>
      </c>
      <c r="F141" s="65">
        <v>25000</v>
      </c>
      <c r="G141" s="65">
        <f t="shared" ref="G141" si="44">(F141/12)*9</f>
        <v>18750</v>
      </c>
      <c r="H141" s="65">
        <f t="shared" si="43"/>
        <v>6250</v>
      </c>
      <c r="I141" s="115">
        <v>5000</v>
      </c>
      <c r="J141" s="113">
        <f t="shared" si="37"/>
        <v>80</v>
      </c>
    </row>
    <row r="142" spans="1:10" s="16" customFormat="1" ht="13.5">
      <c r="A142" s="25"/>
      <c r="B142" s="44" t="s">
        <v>190</v>
      </c>
      <c r="C142" s="25">
        <v>614400</v>
      </c>
      <c r="D142" s="26" t="s">
        <v>203</v>
      </c>
      <c r="E142" s="80" t="s">
        <v>491</v>
      </c>
      <c r="F142" s="65">
        <v>40000</v>
      </c>
      <c r="G142" s="65">
        <f t="shared" si="42"/>
        <v>30000</v>
      </c>
      <c r="H142" s="65">
        <f t="shared" si="43"/>
        <v>10000</v>
      </c>
      <c r="I142" s="115">
        <v>0</v>
      </c>
      <c r="J142" s="113">
        <f t="shared" si="37"/>
        <v>0</v>
      </c>
    </row>
    <row r="143" spans="1:10" s="24" customFormat="1" ht="13.5">
      <c r="A143" s="21"/>
      <c r="B143" s="43"/>
      <c r="C143" s="21">
        <v>61600</v>
      </c>
      <c r="D143" s="22" t="s">
        <v>45</v>
      </c>
      <c r="E143" s="21" t="s">
        <v>221</v>
      </c>
      <c r="F143" s="63">
        <f t="shared" ref="F143:I143" si="45">SUM(F144)</f>
        <v>380000</v>
      </c>
      <c r="G143" s="63">
        <f>SUM(G144)</f>
        <v>285000</v>
      </c>
      <c r="H143" s="63">
        <f t="shared" si="45"/>
        <v>95000</v>
      </c>
      <c r="I143" s="114">
        <f t="shared" si="45"/>
        <v>157101.14000000001</v>
      </c>
      <c r="J143" s="113">
        <f t="shared" si="37"/>
        <v>165.3696210526316</v>
      </c>
    </row>
    <row r="144" spans="1:10" s="16" customFormat="1" ht="13.5">
      <c r="A144" s="25"/>
      <c r="B144" s="44" t="s">
        <v>222</v>
      </c>
      <c r="C144" s="25">
        <v>616100</v>
      </c>
      <c r="D144" s="26" t="s">
        <v>47</v>
      </c>
      <c r="E144" s="25" t="s">
        <v>223</v>
      </c>
      <c r="F144" s="65">
        <v>380000</v>
      </c>
      <c r="G144" s="65">
        <f t="shared" ref="G144" si="46">(F144/12)*9</f>
        <v>285000</v>
      </c>
      <c r="H144" s="65">
        <f>SUM(F144/12)*3</f>
        <v>95000</v>
      </c>
      <c r="I144" s="115">
        <v>157101.14000000001</v>
      </c>
      <c r="J144" s="113">
        <f t="shared" si="37"/>
        <v>165.3696210526316</v>
      </c>
    </row>
    <row r="145" spans="1:10" s="24" customFormat="1" ht="13.5">
      <c r="A145" s="21"/>
      <c r="B145" s="43"/>
      <c r="C145" s="21">
        <v>821000</v>
      </c>
      <c r="D145" s="22" t="s">
        <v>308</v>
      </c>
      <c r="E145" s="51" t="s">
        <v>213</v>
      </c>
      <c r="F145" s="63">
        <f t="shared" ref="F145" si="47">SUM(F146:F153)</f>
        <v>8308700</v>
      </c>
      <c r="G145" s="63">
        <f>SUM(G146:G153)</f>
        <v>6231525</v>
      </c>
      <c r="H145" s="63">
        <f t="shared" ref="H145:I145" si="48">SUM(H146:H153)</f>
        <v>2077175</v>
      </c>
      <c r="I145" s="114">
        <f t="shared" si="48"/>
        <v>174229.06999999998</v>
      </c>
      <c r="J145" s="113">
        <f t="shared" si="37"/>
        <v>8.3877896662534432</v>
      </c>
    </row>
    <row r="146" spans="1:10" s="16" customFormat="1" ht="13.5">
      <c r="A146" s="25"/>
      <c r="B146" s="44" t="s">
        <v>188</v>
      </c>
      <c r="C146" s="25">
        <v>821100</v>
      </c>
      <c r="D146" s="26" t="s">
        <v>54</v>
      </c>
      <c r="E146" s="25" t="s">
        <v>324</v>
      </c>
      <c r="F146" s="65">
        <v>5000</v>
      </c>
      <c r="G146" s="65">
        <f t="shared" ref="G146:G154" si="49">(F146/12)*9</f>
        <v>3750</v>
      </c>
      <c r="H146" s="65">
        <f t="shared" ref="H146:H154" si="50">SUM(F146/12)*3</f>
        <v>1250</v>
      </c>
      <c r="I146" s="115">
        <v>0</v>
      </c>
      <c r="J146" s="113">
        <f t="shared" si="37"/>
        <v>0</v>
      </c>
    </row>
    <row r="147" spans="1:10" s="16" customFormat="1" ht="13.5">
      <c r="A147" s="25"/>
      <c r="B147" s="44" t="s">
        <v>188</v>
      </c>
      <c r="C147" s="25">
        <v>821500</v>
      </c>
      <c r="D147" s="26" t="s">
        <v>72</v>
      </c>
      <c r="E147" s="25" t="s">
        <v>346</v>
      </c>
      <c r="F147" s="65">
        <v>50000</v>
      </c>
      <c r="G147" s="65">
        <f t="shared" si="49"/>
        <v>37500</v>
      </c>
      <c r="H147" s="65">
        <f t="shared" si="50"/>
        <v>12500</v>
      </c>
      <c r="I147" s="115">
        <v>2365.81</v>
      </c>
      <c r="J147" s="113">
        <f t="shared" si="37"/>
        <v>18.926479999999998</v>
      </c>
    </row>
    <row r="148" spans="1:10" s="16" customFormat="1" ht="13.5">
      <c r="A148" s="25"/>
      <c r="B148" s="44" t="s">
        <v>188</v>
      </c>
      <c r="C148" s="25">
        <v>821600</v>
      </c>
      <c r="D148" s="26" t="s">
        <v>82</v>
      </c>
      <c r="E148" s="25" t="s">
        <v>364</v>
      </c>
      <c r="F148" s="65">
        <v>4541500</v>
      </c>
      <c r="G148" s="65">
        <f t="shared" si="49"/>
        <v>3406125</v>
      </c>
      <c r="H148" s="65">
        <f t="shared" si="50"/>
        <v>1135375</v>
      </c>
      <c r="I148" s="115">
        <v>142030.99</v>
      </c>
      <c r="J148" s="113">
        <f t="shared" si="37"/>
        <v>12.509610481118573</v>
      </c>
    </row>
    <row r="149" spans="1:10" s="16" customFormat="1" ht="15.75" customHeight="1">
      <c r="A149" s="25"/>
      <c r="B149" s="44" t="s">
        <v>188</v>
      </c>
      <c r="C149" s="25">
        <v>821600</v>
      </c>
      <c r="D149" s="26" t="s">
        <v>88</v>
      </c>
      <c r="E149" s="80" t="s">
        <v>375</v>
      </c>
      <c r="F149" s="65">
        <v>167300</v>
      </c>
      <c r="G149" s="65">
        <f t="shared" si="49"/>
        <v>125475</v>
      </c>
      <c r="H149" s="65">
        <f t="shared" si="50"/>
        <v>41825</v>
      </c>
      <c r="I149" s="115">
        <v>0</v>
      </c>
      <c r="J149" s="113">
        <f t="shared" si="37"/>
        <v>0</v>
      </c>
    </row>
    <row r="150" spans="1:10" s="16" customFormat="1" ht="15" customHeight="1">
      <c r="A150" s="25"/>
      <c r="B150" s="44" t="s">
        <v>188</v>
      </c>
      <c r="C150" s="25">
        <v>821600</v>
      </c>
      <c r="D150" s="26" t="s">
        <v>94</v>
      </c>
      <c r="E150" s="80" t="s">
        <v>363</v>
      </c>
      <c r="F150" s="65">
        <v>3414900</v>
      </c>
      <c r="G150" s="65">
        <f t="shared" si="49"/>
        <v>2561175</v>
      </c>
      <c r="H150" s="65">
        <f t="shared" si="50"/>
        <v>853725</v>
      </c>
      <c r="I150" s="115">
        <v>29832.27</v>
      </c>
      <c r="J150" s="113">
        <f t="shared" si="37"/>
        <v>3.4943652815602215</v>
      </c>
    </row>
    <row r="151" spans="1:10" s="16" customFormat="1" ht="13.5" customHeight="1">
      <c r="A151" s="25"/>
      <c r="B151" s="44" t="s">
        <v>188</v>
      </c>
      <c r="C151" s="25">
        <v>821600</v>
      </c>
      <c r="D151" s="26" t="s">
        <v>121</v>
      </c>
      <c r="E151" s="80" t="s">
        <v>307</v>
      </c>
      <c r="F151" s="65">
        <v>100000</v>
      </c>
      <c r="G151" s="65">
        <f t="shared" si="49"/>
        <v>75000</v>
      </c>
      <c r="H151" s="65">
        <f t="shared" si="50"/>
        <v>25000</v>
      </c>
      <c r="I151" s="115">
        <v>0</v>
      </c>
      <c r="J151" s="113">
        <f t="shared" si="37"/>
        <v>0</v>
      </c>
    </row>
    <row r="152" spans="1:10" s="16" customFormat="1" ht="13.5">
      <c r="A152" s="25"/>
      <c r="B152" s="44" t="s">
        <v>190</v>
      </c>
      <c r="C152" s="25">
        <v>821600</v>
      </c>
      <c r="D152" s="26" t="s">
        <v>151</v>
      </c>
      <c r="E152" s="25" t="s">
        <v>337</v>
      </c>
      <c r="F152" s="65">
        <v>20000</v>
      </c>
      <c r="G152" s="65">
        <f t="shared" si="49"/>
        <v>15000</v>
      </c>
      <c r="H152" s="65">
        <f t="shared" si="50"/>
        <v>5000</v>
      </c>
      <c r="I152" s="115">
        <v>0</v>
      </c>
      <c r="J152" s="113">
        <f t="shared" si="37"/>
        <v>0</v>
      </c>
    </row>
    <row r="153" spans="1:10" s="16" customFormat="1" ht="13.5">
      <c r="A153" s="25"/>
      <c r="B153" s="44" t="s">
        <v>214</v>
      </c>
      <c r="C153" s="25">
        <v>821600</v>
      </c>
      <c r="D153" s="26" t="s">
        <v>158</v>
      </c>
      <c r="E153" s="25" t="s">
        <v>331</v>
      </c>
      <c r="F153" s="65">
        <v>10000</v>
      </c>
      <c r="G153" s="65">
        <f t="shared" si="49"/>
        <v>7500</v>
      </c>
      <c r="H153" s="65">
        <f t="shared" si="50"/>
        <v>2500</v>
      </c>
      <c r="I153" s="115">
        <v>0</v>
      </c>
      <c r="J153" s="113">
        <f t="shared" si="37"/>
        <v>0</v>
      </c>
    </row>
    <row r="154" spans="1:10" s="24" customFormat="1" ht="13.5">
      <c r="A154" s="21"/>
      <c r="B154" s="43" t="s">
        <v>222</v>
      </c>
      <c r="C154" s="21">
        <v>823100</v>
      </c>
      <c r="D154" s="22">
        <v>3</v>
      </c>
      <c r="E154" s="21" t="s">
        <v>224</v>
      </c>
      <c r="F154" s="63">
        <v>1250000</v>
      </c>
      <c r="G154" s="65">
        <f t="shared" si="49"/>
        <v>937500</v>
      </c>
      <c r="H154" s="65">
        <f t="shared" si="50"/>
        <v>312500</v>
      </c>
      <c r="I154" s="115">
        <v>507540.17</v>
      </c>
      <c r="J154" s="113">
        <f t="shared" si="37"/>
        <v>162.41285439999999</v>
      </c>
    </row>
    <row r="155" spans="1:10" s="16" customFormat="1" ht="13.5">
      <c r="A155" s="25"/>
      <c r="B155" s="44"/>
      <c r="C155" s="25"/>
      <c r="D155" s="26"/>
      <c r="E155" s="51" t="s">
        <v>398</v>
      </c>
      <c r="F155" s="63">
        <f>SUM(F123+F145+F154)</f>
        <v>13759200</v>
      </c>
      <c r="G155" s="63">
        <f>SUM(G123+G145+G154)</f>
        <v>10319400</v>
      </c>
      <c r="H155" s="63">
        <f>SUM(H123+H145+H154)</f>
        <v>3439800</v>
      </c>
      <c r="I155" s="114">
        <f>SUM(I123+I145+I154)</f>
        <v>1682764.9</v>
      </c>
      <c r="J155" s="113">
        <f t="shared" si="37"/>
        <v>48.920428513285657</v>
      </c>
    </row>
    <row r="156" spans="1:10" s="16" customFormat="1" ht="12.75" hidden="1">
      <c r="A156" s="25"/>
      <c r="B156" s="25"/>
      <c r="C156" s="25"/>
      <c r="D156" s="26"/>
      <c r="E156" s="51"/>
      <c r="F156" s="63"/>
      <c r="G156" s="63"/>
      <c r="H156" s="63"/>
      <c r="I156" s="114"/>
      <c r="J156" s="114"/>
    </row>
    <row r="157" spans="1:10" s="16" customFormat="1" ht="12.75">
      <c r="A157" s="10" t="s">
        <v>387</v>
      </c>
      <c r="B157" s="13"/>
      <c r="C157" s="13"/>
      <c r="D157" s="14"/>
      <c r="E157" s="52" t="s">
        <v>423</v>
      </c>
      <c r="F157" s="61"/>
      <c r="G157" s="61"/>
      <c r="H157" s="61"/>
      <c r="I157" s="112"/>
      <c r="J157" s="112"/>
    </row>
    <row r="158" spans="1:10" s="20" customFormat="1" ht="13.5">
      <c r="A158" s="17"/>
      <c r="B158" s="17"/>
      <c r="C158" s="17">
        <v>610000</v>
      </c>
      <c r="D158" s="18">
        <v>1</v>
      </c>
      <c r="E158" s="17" t="s">
        <v>182</v>
      </c>
      <c r="F158" s="62">
        <f t="shared" ref="F158" si="51">SUM(F159+F162+F164)</f>
        <v>5799000</v>
      </c>
      <c r="G158" s="62">
        <f>SUM(G159+G162+G164)</f>
        <v>4349250</v>
      </c>
      <c r="H158" s="62">
        <f t="shared" ref="H158:I158" si="52">SUM(H159+H162+H164)</f>
        <v>1449750</v>
      </c>
      <c r="I158" s="113">
        <f t="shared" si="52"/>
        <v>1350788.4300000002</v>
      </c>
      <c r="J158" s="113">
        <f t="shared" ref="J158:J181" si="53">SUM(I158/(H158/100))</f>
        <v>93.173887221934834</v>
      </c>
    </row>
    <row r="159" spans="1:10" s="24" customFormat="1" ht="13.5">
      <c r="A159" s="21"/>
      <c r="B159" s="43"/>
      <c r="C159" s="21">
        <v>611000</v>
      </c>
      <c r="D159" s="22" t="s">
        <v>10</v>
      </c>
      <c r="E159" s="21" t="s">
        <v>260</v>
      </c>
      <c r="F159" s="63">
        <f t="shared" ref="F159" si="54">SUM(F160+F161)</f>
        <v>4780000</v>
      </c>
      <c r="G159" s="63">
        <f>SUM(G160+G161)</f>
        <v>3585000</v>
      </c>
      <c r="H159" s="63">
        <f t="shared" ref="H159:I159" si="55">SUM(H160+H161)</f>
        <v>1195000</v>
      </c>
      <c r="I159" s="114">
        <f t="shared" si="55"/>
        <v>1123094.3700000001</v>
      </c>
      <c r="J159" s="113">
        <f t="shared" si="53"/>
        <v>93.982792468619252</v>
      </c>
    </row>
    <row r="160" spans="1:10" s="16" customFormat="1" ht="13.5">
      <c r="A160" s="25"/>
      <c r="B160" s="44" t="s">
        <v>243</v>
      </c>
      <c r="C160" s="25">
        <v>611100</v>
      </c>
      <c r="D160" s="26" t="s">
        <v>12</v>
      </c>
      <c r="E160" s="25" t="s">
        <v>261</v>
      </c>
      <c r="F160" s="65">
        <v>4120000</v>
      </c>
      <c r="G160" s="65">
        <f t="shared" ref="G160:G161" si="56">(F160/12)*9</f>
        <v>3090000</v>
      </c>
      <c r="H160" s="65">
        <f t="shared" ref="H160:H161" si="57">SUM(F160/12)*3</f>
        <v>1030000</v>
      </c>
      <c r="I160" s="115">
        <v>1002822.06</v>
      </c>
      <c r="J160" s="113">
        <f t="shared" si="53"/>
        <v>97.361365048543689</v>
      </c>
    </row>
    <row r="161" spans="1:10" s="16" customFormat="1" ht="13.5">
      <c r="A161" s="25"/>
      <c r="B161" s="44" t="s">
        <v>243</v>
      </c>
      <c r="C161" s="25">
        <v>611200</v>
      </c>
      <c r="D161" s="26" t="s">
        <v>20</v>
      </c>
      <c r="E161" s="25" t="s">
        <v>262</v>
      </c>
      <c r="F161" s="65">
        <v>660000</v>
      </c>
      <c r="G161" s="65">
        <f t="shared" si="56"/>
        <v>495000</v>
      </c>
      <c r="H161" s="65">
        <f t="shared" si="57"/>
        <v>165000</v>
      </c>
      <c r="I161" s="115">
        <v>120272.31</v>
      </c>
      <c r="J161" s="113">
        <f t="shared" si="53"/>
        <v>72.892309090909094</v>
      </c>
    </row>
    <row r="162" spans="1:10" s="24" customFormat="1" ht="13.5">
      <c r="A162" s="21"/>
      <c r="B162" s="43"/>
      <c r="C162" s="21">
        <v>612000</v>
      </c>
      <c r="D162" s="22" t="s">
        <v>29</v>
      </c>
      <c r="E162" s="21" t="s">
        <v>263</v>
      </c>
      <c r="F162" s="63">
        <f t="shared" ref="F162:I162" si="58">SUM(F163)</f>
        <v>450000</v>
      </c>
      <c r="G162" s="63">
        <f>SUM(G163)</f>
        <v>337500</v>
      </c>
      <c r="H162" s="63">
        <f t="shared" si="58"/>
        <v>112500</v>
      </c>
      <c r="I162" s="114">
        <f t="shared" si="58"/>
        <v>108610.58</v>
      </c>
      <c r="J162" s="113">
        <f t="shared" si="53"/>
        <v>96.542737777777774</v>
      </c>
    </row>
    <row r="163" spans="1:10" s="16" customFormat="1" ht="13.5">
      <c r="A163" s="25"/>
      <c r="B163" s="44" t="s">
        <v>243</v>
      </c>
      <c r="C163" s="25">
        <v>612100</v>
      </c>
      <c r="D163" s="26" t="s">
        <v>31</v>
      </c>
      <c r="E163" s="25" t="s">
        <v>263</v>
      </c>
      <c r="F163" s="65">
        <v>450000</v>
      </c>
      <c r="G163" s="65">
        <f t="shared" ref="G163" si="59">(F163/12)*9</f>
        <v>337500</v>
      </c>
      <c r="H163" s="65">
        <f>SUM(F163/12)*3</f>
        <v>112500</v>
      </c>
      <c r="I163" s="115">
        <v>108610.58</v>
      </c>
      <c r="J163" s="113">
        <f t="shared" si="53"/>
        <v>96.542737777777774</v>
      </c>
    </row>
    <row r="164" spans="1:10" s="24" customFormat="1" ht="13.5">
      <c r="A164" s="21"/>
      <c r="B164" s="43"/>
      <c r="C164" s="21">
        <v>613000</v>
      </c>
      <c r="D164" s="22" t="s">
        <v>45</v>
      </c>
      <c r="E164" s="21" t="s">
        <v>183</v>
      </c>
      <c r="F164" s="63">
        <f t="shared" ref="F164" si="60">SUM(F165:F176)</f>
        <v>569000</v>
      </c>
      <c r="G164" s="63">
        <f>SUM(G165:G176)</f>
        <v>426750</v>
      </c>
      <c r="H164" s="63">
        <f t="shared" ref="H164:I164" si="61">SUM(H165:H176)</f>
        <v>142250</v>
      </c>
      <c r="I164" s="114">
        <f t="shared" si="61"/>
        <v>119083.48</v>
      </c>
      <c r="J164" s="113">
        <f t="shared" si="53"/>
        <v>83.714221441124778</v>
      </c>
    </row>
    <row r="165" spans="1:10" s="16" customFormat="1" ht="13.5">
      <c r="A165" s="25"/>
      <c r="B165" s="44" t="s">
        <v>264</v>
      </c>
      <c r="C165" s="25">
        <v>613100</v>
      </c>
      <c r="D165" s="26" t="s">
        <v>47</v>
      </c>
      <c r="E165" s="25" t="s">
        <v>185</v>
      </c>
      <c r="F165" s="65">
        <v>1000</v>
      </c>
      <c r="G165" s="65">
        <f t="shared" ref="G165:G175" si="62">(F165/12)*9</f>
        <v>750</v>
      </c>
      <c r="H165" s="65">
        <f t="shared" ref="H165:H175" si="63">SUM(F165/12)*3</f>
        <v>250</v>
      </c>
      <c r="I165" s="115">
        <v>0</v>
      </c>
      <c r="J165" s="113">
        <f t="shared" si="53"/>
        <v>0</v>
      </c>
    </row>
    <row r="166" spans="1:10" s="16" customFormat="1" ht="13.5">
      <c r="A166" s="25"/>
      <c r="B166" s="44" t="s">
        <v>264</v>
      </c>
      <c r="C166" s="25">
        <v>613200</v>
      </c>
      <c r="D166" s="26" t="s">
        <v>50</v>
      </c>
      <c r="E166" s="25" t="s">
        <v>265</v>
      </c>
      <c r="F166" s="65">
        <v>100000</v>
      </c>
      <c r="G166" s="65">
        <f t="shared" si="62"/>
        <v>75000</v>
      </c>
      <c r="H166" s="65">
        <f t="shared" si="63"/>
        <v>25000</v>
      </c>
      <c r="I166" s="115">
        <v>43802.12</v>
      </c>
      <c r="J166" s="113">
        <f t="shared" si="53"/>
        <v>175.20848000000001</v>
      </c>
    </row>
    <row r="167" spans="1:10" s="16" customFormat="1" ht="13.5">
      <c r="A167" s="25"/>
      <c r="B167" s="44" t="s">
        <v>264</v>
      </c>
      <c r="C167" s="25">
        <v>613300</v>
      </c>
      <c r="D167" s="26" t="s">
        <v>266</v>
      </c>
      <c r="E167" s="25" t="s">
        <v>267</v>
      </c>
      <c r="F167" s="65">
        <v>90000</v>
      </c>
      <c r="G167" s="65">
        <f t="shared" si="62"/>
        <v>67500</v>
      </c>
      <c r="H167" s="65">
        <f t="shared" si="63"/>
        <v>22500</v>
      </c>
      <c r="I167" s="115">
        <v>21861.11</v>
      </c>
      <c r="J167" s="113">
        <f t="shared" si="53"/>
        <v>97.160488888888892</v>
      </c>
    </row>
    <row r="168" spans="1:10" s="16" customFormat="1" ht="13.5">
      <c r="A168" s="25"/>
      <c r="B168" s="44" t="s">
        <v>264</v>
      </c>
      <c r="C168" s="25">
        <v>613400</v>
      </c>
      <c r="D168" s="26" t="s">
        <v>268</v>
      </c>
      <c r="E168" s="25" t="s">
        <v>269</v>
      </c>
      <c r="F168" s="65">
        <v>80000</v>
      </c>
      <c r="G168" s="65">
        <f t="shared" si="62"/>
        <v>60000</v>
      </c>
      <c r="H168" s="65">
        <f t="shared" si="63"/>
        <v>20000</v>
      </c>
      <c r="I168" s="115">
        <v>9838.26</v>
      </c>
      <c r="J168" s="113">
        <f t="shared" si="53"/>
        <v>49.191299999999998</v>
      </c>
    </row>
    <row r="169" spans="1:10" s="16" customFormat="1" ht="13.5">
      <c r="A169" s="25"/>
      <c r="B169" s="44" t="s">
        <v>264</v>
      </c>
      <c r="C169" s="25">
        <v>613500</v>
      </c>
      <c r="D169" s="26" t="s">
        <v>270</v>
      </c>
      <c r="E169" s="25" t="s">
        <v>271</v>
      </c>
      <c r="F169" s="65">
        <v>30000</v>
      </c>
      <c r="G169" s="65">
        <f t="shared" si="62"/>
        <v>22500</v>
      </c>
      <c r="H169" s="65">
        <f t="shared" si="63"/>
        <v>7500</v>
      </c>
      <c r="I169" s="115">
        <v>6706.7</v>
      </c>
      <c r="J169" s="113">
        <f t="shared" si="53"/>
        <v>89.422666666666657</v>
      </c>
    </row>
    <row r="170" spans="1:10" s="16" customFormat="1" ht="13.5">
      <c r="A170" s="25"/>
      <c r="B170" s="44" t="s">
        <v>264</v>
      </c>
      <c r="C170" s="25">
        <v>613700</v>
      </c>
      <c r="D170" s="26" t="s">
        <v>272</v>
      </c>
      <c r="E170" s="25" t="s">
        <v>273</v>
      </c>
      <c r="F170" s="65">
        <v>40000</v>
      </c>
      <c r="G170" s="65">
        <f t="shared" si="62"/>
        <v>30000</v>
      </c>
      <c r="H170" s="65">
        <f t="shared" si="63"/>
        <v>10000</v>
      </c>
      <c r="I170" s="115">
        <v>10955.5</v>
      </c>
      <c r="J170" s="113">
        <f t="shared" si="53"/>
        <v>109.55500000000001</v>
      </c>
    </row>
    <row r="171" spans="1:10" s="16" customFormat="1" ht="13.5">
      <c r="A171" s="25"/>
      <c r="B171" s="44" t="s">
        <v>264</v>
      </c>
      <c r="C171" s="25">
        <v>613800</v>
      </c>
      <c r="D171" s="26" t="s">
        <v>274</v>
      </c>
      <c r="E171" s="25" t="s">
        <v>275</v>
      </c>
      <c r="F171" s="65">
        <v>14500</v>
      </c>
      <c r="G171" s="65">
        <f t="shared" si="62"/>
        <v>10875</v>
      </c>
      <c r="H171" s="65">
        <f t="shared" si="63"/>
        <v>3625</v>
      </c>
      <c r="I171" s="115">
        <v>899.62</v>
      </c>
      <c r="J171" s="113">
        <f t="shared" si="53"/>
        <v>24.817103448275862</v>
      </c>
    </row>
    <row r="172" spans="1:10" s="16" customFormat="1" ht="13.5">
      <c r="A172" s="25"/>
      <c r="B172" s="44" t="s">
        <v>188</v>
      </c>
      <c r="C172" s="25">
        <v>613900</v>
      </c>
      <c r="D172" s="58" t="s">
        <v>276</v>
      </c>
      <c r="E172" s="25" t="s">
        <v>348</v>
      </c>
      <c r="F172" s="65">
        <v>13000</v>
      </c>
      <c r="G172" s="65">
        <f t="shared" si="62"/>
        <v>9750</v>
      </c>
      <c r="H172" s="65">
        <f t="shared" si="63"/>
        <v>3250</v>
      </c>
      <c r="I172" s="115">
        <v>1032</v>
      </c>
      <c r="J172" s="113">
        <f t="shared" si="53"/>
        <v>31.753846153846155</v>
      </c>
    </row>
    <row r="173" spans="1:10" s="16" customFormat="1" ht="13.5">
      <c r="A173" s="25"/>
      <c r="B173" s="44" t="s">
        <v>188</v>
      </c>
      <c r="C173" s="25">
        <v>613900</v>
      </c>
      <c r="D173" s="26" t="s">
        <v>381</v>
      </c>
      <c r="E173" s="25" t="s">
        <v>456</v>
      </c>
      <c r="F173" s="65">
        <v>100000</v>
      </c>
      <c r="G173" s="65">
        <f t="shared" si="62"/>
        <v>75000</v>
      </c>
      <c r="H173" s="65">
        <f t="shared" si="63"/>
        <v>25000</v>
      </c>
      <c r="I173" s="115">
        <v>2239.06</v>
      </c>
      <c r="J173" s="113">
        <f t="shared" si="53"/>
        <v>8.9562399999999993</v>
      </c>
    </row>
    <row r="174" spans="1:10" s="16" customFormat="1" ht="13.5">
      <c r="A174" s="25"/>
      <c r="B174" s="44" t="s">
        <v>188</v>
      </c>
      <c r="C174" s="25">
        <v>613900</v>
      </c>
      <c r="D174" s="26" t="s">
        <v>457</v>
      </c>
      <c r="E174" s="25" t="s">
        <v>441</v>
      </c>
      <c r="F174" s="65">
        <v>500</v>
      </c>
      <c r="G174" s="65">
        <f t="shared" si="62"/>
        <v>375</v>
      </c>
      <c r="H174" s="65">
        <f t="shared" si="63"/>
        <v>125</v>
      </c>
      <c r="I174" s="115">
        <v>0</v>
      </c>
      <c r="J174" s="113">
        <f t="shared" si="53"/>
        <v>0</v>
      </c>
    </row>
    <row r="175" spans="1:10" s="16" customFormat="1" ht="13.5">
      <c r="A175" s="25"/>
      <c r="B175" s="44" t="s">
        <v>264</v>
      </c>
      <c r="C175" s="25">
        <v>613900</v>
      </c>
      <c r="D175" s="26" t="s">
        <v>458</v>
      </c>
      <c r="E175" s="25" t="s">
        <v>186</v>
      </c>
      <c r="F175" s="65">
        <v>100000</v>
      </c>
      <c r="G175" s="65">
        <f t="shared" si="62"/>
        <v>75000</v>
      </c>
      <c r="H175" s="65">
        <f t="shared" si="63"/>
        <v>25000</v>
      </c>
      <c r="I175" s="115">
        <v>21749.11</v>
      </c>
      <c r="J175" s="113">
        <f t="shared" si="53"/>
        <v>86.996440000000007</v>
      </c>
    </row>
    <row r="176" spans="1:10" s="16" customFormat="1" ht="13.5" hidden="1">
      <c r="A176" s="25"/>
      <c r="B176" s="44"/>
      <c r="C176" s="25"/>
      <c r="D176" s="26"/>
      <c r="E176" s="25"/>
      <c r="F176" s="65"/>
      <c r="G176" s="65"/>
      <c r="H176" s="65"/>
      <c r="I176" s="115"/>
      <c r="J176" s="113" t="e">
        <f t="shared" si="53"/>
        <v>#DIV/0!</v>
      </c>
    </row>
    <row r="177" spans="1:10" s="24" customFormat="1" ht="13.5">
      <c r="A177" s="21"/>
      <c r="B177" s="43"/>
      <c r="C177" s="21">
        <v>821000</v>
      </c>
      <c r="D177" s="22">
        <v>2</v>
      </c>
      <c r="E177" s="51" t="s">
        <v>213</v>
      </c>
      <c r="F177" s="63">
        <f t="shared" ref="F177" si="64">SUM(F178:F180)</f>
        <v>140000</v>
      </c>
      <c r="G177" s="63">
        <f>SUM(G178:G180)</f>
        <v>105000</v>
      </c>
      <c r="H177" s="63">
        <f t="shared" ref="H177:I177" si="65">SUM(H178:H180)</f>
        <v>35000</v>
      </c>
      <c r="I177" s="114">
        <f t="shared" si="65"/>
        <v>61028.62</v>
      </c>
      <c r="J177" s="113">
        <f t="shared" si="53"/>
        <v>174.36748571428572</v>
      </c>
    </row>
    <row r="178" spans="1:10" s="16" customFormat="1" ht="13.5">
      <c r="A178" s="25"/>
      <c r="B178" s="44" t="s">
        <v>264</v>
      </c>
      <c r="C178" s="25">
        <v>821300</v>
      </c>
      <c r="D178" s="26" t="s">
        <v>54</v>
      </c>
      <c r="E178" s="25" t="s">
        <v>283</v>
      </c>
      <c r="F178" s="65">
        <v>70000</v>
      </c>
      <c r="G178" s="65">
        <f t="shared" ref="G178:G180" si="66">(F178/12)*9</f>
        <v>52500</v>
      </c>
      <c r="H178" s="65">
        <f t="shared" ref="H178:H180" si="67">SUM(F178/12)*3</f>
        <v>17500</v>
      </c>
      <c r="I178" s="115">
        <v>0</v>
      </c>
      <c r="J178" s="113">
        <f t="shared" si="53"/>
        <v>0</v>
      </c>
    </row>
    <row r="179" spans="1:10" s="16" customFormat="1" ht="13.5" hidden="1">
      <c r="A179" s="25"/>
      <c r="B179" s="44"/>
      <c r="C179" s="25"/>
      <c r="D179" s="26"/>
      <c r="E179" s="25"/>
      <c r="F179" s="65"/>
      <c r="G179" s="65">
        <f t="shared" si="66"/>
        <v>0</v>
      </c>
      <c r="H179" s="65">
        <f t="shared" si="67"/>
        <v>0</v>
      </c>
      <c r="I179" s="115"/>
      <c r="J179" s="113" t="e">
        <f t="shared" si="53"/>
        <v>#DIV/0!</v>
      </c>
    </row>
    <row r="180" spans="1:10" s="16" customFormat="1" ht="13.5">
      <c r="A180" s="25"/>
      <c r="B180" s="44" t="s">
        <v>264</v>
      </c>
      <c r="C180" s="25">
        <v>821600</v>
      </c>
      <c r="D180" s="26" t="s">
        <v>72</v>
      </c>
      <c r="E180" s="25" t="s">
        <v>284</v>
      </c>
      <c r="F180" s="65">
        <v>70000</v>
      </c>
      <c r="G180" s="65">
        <f t="shared" si="66"/>
        <v>52500</v>
      </c>
      <c r="H180" s="65">
        <f t="shared" si="67"/>
        <v>17500</v>
      </c>
      <c r="I180" s="115">
        <v>61028.62</v>
      </c>
      <c r="J180" s="113">
        <f t="shared" si="53"/>
        <v>348.73497142857144</v>
      </c>
    </row>
    <row r="181" spans="1:10" s="16" customFormat="1" ht="13.5">
      <c r="A181" s="25"/>
      <c r="B181" s="44"/>
      <c r="C181" s="25"/>
      <c r="D181" s="26"/>
      <c r="E181" s="51" t="s">
        <v>399</v>
      </c>
      <c r="F181" s="63">
        <f t="shared" ref="F181" si="68">SUM(F158+F177)</f>
        <v>5939000</v>
      </c>
      <c r="G181" s="63">
        <f>SUM(G158+G177)</f>
        <v>4454250</v>
      </c>
      <c r="H181" s="63">
        <f t="shared" ref="H181:I181" si="69">SUM(H158+H177)</f>
        <v>1484750</v>
      </c>
      <c r="I181" s="114">
        <f t="shared" si="69"/>
        <v>1411817.0500000003</v>
      </c>
      <c r="J181" s="113">
        <f t="shared" si="53"/>
        <v>95.087863276645919</v>
      </c>
    </row>
    <row r="182" spans="1:10" s="16" customFormat="1" ht="12.75">
      <c r="A182" s="10" t="s">
        <v>388</v>
      </c>
      <c r="B182" s="47"/>
      <c r="C182" s="47"/>
      <c r="D182" s="48"/>
      <c r="E182" s="52" t="s">
        <v>424</v>
      </c>
      <c r="F182" s="68"/>
      <c r="G182" s="68"/>
      <c r="H182" s="68"/>
      <c r="I182" s="117"/>
      <c r="J182" s="117"/>
    </row>
    <row r="183" spans="1:10" s="20" customFormat="1" ht="13.5">
      <c r="A183" s="17"/>
      <c r="B183" s="17"/>
      <c r="C183" s="17">
        <v>610000</v>
      </c>
      <c r="D183" s="18">
        <v>1</v>
      </c>
      <c r="E183" s="17" t="s">
        <v>182</v>
      </c>
      <c r="F183" s="62">
        <f t="shared" ref="F183:I183" si="70">SUM(F184)</f>
        <v>34500</v>
      </c>
      <c r="G183" s="62">
        <f>SUM(G184)</f>
        <v>25875</v>
      </c>
      <c r="H183" s="62">
        <f t="shared" si="70"/>
        <v>8625</v>
      </c>
      <c r="I183" s="113">
        <f t="shared" si="70"/>
        <v>3292.1</v>
      </c>
      <c r="J183" s="113">
        <f t="shared" ref="J183:J189" si="71">SUM(I183/(H183/100))</f>
        <v>38.169275362318842</v>
      </c>
    </row>
    <row r="184" spans="1:10" s="24" customFormat="1" ht="13.5">
      <c r="A184" s="21"/>
      <c r="B184" s="43"/>
      <c r="C184" s="21">
        <v>613000</v>
      </c>
      <c r="D184" s="22" t="s">
        <v>10</v>
      </c>
      <c r="E184" s="21" t="s">
        <v>183</v>
      </c>
      <c r="F184" s="63">
        <f t="shared" ref="F184" si="72">SUM(F185:F187)</f>
        <v>34500</v>
      </c>
      <c r="G184" s="63">
        <f>SUM(G185:G187)</f>
        <v>25875</v>
      </c>
      <c r="H184" s="63">
        <f t="shared" ref="H184:I184" si="73">SUM(H185:H187)</f>
        <v>8625</v>
      </c>
      <c r="I184" s="114">
        <f t="shared" si="73"/>
        <v>3292.1</v>
      </c>
      <c r="J184" s="113">
        <f t="shared" si="71"/>
        <v>38.169275362318842</v>
      </c>
    </row>
    <row r="185" spans="1:10" s="16" customFormat="1" ht="13.5">
      <c r="A185" s="25"/>
      <c r="B185" s="44" t="s">
        <v>184</v>
      </c>
      <c r="C185" s="25">
        <v>613100</v>
      </c>
      <c r="D185" s="26" t="s">
        <v>12</v>
      </c>
      <c r="E185" s="25" t="s">
        <v>185</v>
      </c>
      <c r="F185" s="65">
        <v>4500</v>
      </c>
      <c r="G185" s="65">
        <f t="shared" ref="G185:G188" si="74">(F185/12)*9</f>
        <v>3375</v>
      </c>
      <c r="H185" s="65">
        <f t="shared" ref="H185:H188" si="75">SUM(F185/12)*3</f>
        <v>1125</v>
      </c>
      <c r="I185" s="115">
        <v>0</v>
      </c>
      <c r="J185" s="113">
        <f t="shared" si="71"/>
        <v>0</v>
      </c>
    </row>
    <row r="186" spans="1:10" s="16" customFormat="1" ht="13.5">
      <c r="A186" s="25"/>
      <c r="B186" s="44" t="s">
        <v>184</v>
      </c>
      <c r="C186" s="25">
        <v>613900</v>
      </c>
      <c r="D186" s="26" t="s">
        <v>20</v>
      </c>
      <c r="E186" s="25" t="s">
        <v>441</v>
      </c>
      <c r="F186" s="65">
        <v>15000</v>
      </c>
      <c r="G186" s="65">
        <f t="shared" si="74"/>
        <v>11250</v>
      </c>
      <c r="H186" s="65">
        <f t="shared" si="75"/>
        <v>3750</v>
      </c>
      <c r="I186" s="115">
        <v>557.5</v>
      </c>
      <c r="J186" s="113">
        <f t="shared" si="71"/>
        <v>14.866666666666667</v>
      </c>
    </row>
    <row r="187" spans="1:10" s="16" customFormat="1" ht="13.5">
      <c r="A187" s="25"/>
      <c r="B187" s="44" t="s">
        <v>184</v>
      </c>
      <c r="C187" s="25">
        <v>613900</v>
      </c>
      <c r="D187" s="26" t="s">
        <v>23</v>
      </c>
      <c r="E187" s="25" t="s">
        <v>186</v>
      </c>
      <c r="F187" s="65">
        <v>15000</v>
      </c>
      <c r="G187" s="65">
        <f t="shared" si="74"/>
        <v>11250</v>
      </c>
      <c r="H187" s="65">
        <f t="shared" si="75"/>
        <v>3750</v>
      </c>
      <c r="I187" s="115">
        <v>2734.6</v>
      </c>
      <c r="J187" s="113">
        <f t="shared" si="71"/>
        <v>72.922666666666657</v>
      </c>
    </row>
    <row r="188" spans="1:10" s="24" customFormat="1" ht="13.5">
      <c r="A188" s="21"/>
      <c r="B188" s="43" t="s">
        <v>184</v>
      </c>
      <c r="C188" s="21"/>
      <c r="D188" s="22" t="s">
        <v>308</v>
      </c>
      <c r="E188" s="21" t="s">
        <v>187</v>
      </c>
      <c r="F188" s="63">
        <v>20000</v>
      </c>
      <c r="G188" s="65">
        <f t="shared" si="74"/>
        <v>15000</v>
      </c>
      <c r="H188" s="65">
        <f t="shared" si="75"/>
        <v>5000</v>
      </c>
      <c r="I188" s="115">
        <v>0</v>
      </c>
      <c r="J188" s="113">
        <f t="shared" si="71"/>
        <v>0</v>
      </c>
    </row>
    <row r="189" spans="1:10" s="16" customFormat="1" ht="13.5">
      <c r="A189" s="25"/>
      <c r="B189" s="25"/>
      <c r="C189" s="25"/>
      <c r="D189" s="26"/>
      <c r="E189" s="51" t="s">
        <v>400</v>
      </c>
      <c r="F189" s="63">
        <f t="shared" ref="F189" si="76">SUM(F183+F188)</f>
        <v>54500</v>
      </c>
      <c r="G189" s="63">
        <f>SUM(G183+G188)</f>
        <v>40875</v>
      </c>
      <c r="H189" s="63">
        <f t="shared" ref="H189:I189" si="77">SUM(H183+H188)</f>
        <v>13625</v>
      </c>
      <c r="I189" s="114">
        <f t="shared" si="77"/>
        <v>3292.1</v>
      </c>
      <c r="J189" s="113">
        <f t="shared" si="71"/>
        <v>24.162201834862383</v>
      </c>
    </row>
    <row r="190" spans="1:10" s="16" customFormat="1" ht="12.75">
      <c r="A190" s="10" t="s">
        <v>389</v>
      </c>
      <c r="B190" s="47"/>
      <c r="C190" s="47"/>
      <c r="D190" s="48"/>
      <c r="E190" s="52" t="s">
        <v>425</v>
      </c>
      <c r="F190" s="68"/>
      <c r="G190" s="68"/>
      <c r="H190" s="68"/>
      <c r="I190" s="117"/>
      <c r="J190" s="117"/>
    </row>
    <row r="191" spans="1:10" s="20" customFormat="1" ht="13.5">
      <c r="A191" s="17"/>
      <c r="B191" s="17"/>
      <c r="C191" s="17">
        <v>610000</v>
      </c>
      <c r="D191" s="18">
        <v>1</v>
      </c>
      <c r="E191" s="17" t="s">
        <v>182</v>
      </c>
      <c r="F191" s="62">
        <f t="shared" ref="F191:I191" si="78">SUM(F192)</f>
        <v>188000</v>
      </c>
      <c r="G191" s="62">
        <f>SUM(G192)</f>
        <v>141000</v>
      </c>
      <c r="H191" s="62">
        <f t="shared" si="78"/>
        <v>47000</v>
      </c>
      <c r="I191" s="113">
        <f t="shared" si="78"/>
        <v>37651.86</v>
      </c>
      <c r="J191" s="113">
        <f t="shared" ref="J191:J200" si="79">SUM(I191/(H191/100))</f>
        <v>80.110340425531916</v>
      </c>
    </row>
    <row r="192" spans="1:10" s="24" customFormat="1" ht="13.5">
      <c r="A192" s="21"/>
      <c r="B192" s="43"/>
      <c r="C192" s="21">
        <v>613000</v>
      </c>
      <c r="D192" s="22" t="s">
        <v>10</v>
      </c>
      <c r="E192" s="21" t="s">
        <v>183</v>
      </c>
      <c r="F192" s="63">
        <f t="shared" ref="F192" si="80">SUM(F193:F199)</f>
        <v>188000</v>
      </c>
      <c r="G192" s="63">
        <f>SUM(G193:G199)</f>
        <v>141000</v>
      </c>
      <c r="H192" s="63">
        <f t="shared" ref="H192:I192" si="81">SUM(H193:H199)</f>
        <v>47000</v>
      </c>
      <c r="I192" s="114">
        <f t="shared" si="81"/>
        <v>37651.86</v>
      </c>
      <c r="J192" s="113">
        <f t="shared" si="79"/>
        <v>80.110340425531916</v>
      </c>
    </row>
    <row r="193" spans="1:10" s="16" customFormat="1" ht="13.5">
      <c r="A193" s="25"/>
      <c r="B193" s="44" t="s">
        <v>184</v>
      </c>
      <c r="C193" s="25">
        <v>613100</v>
      </c>
      <c r="D193" s="26" t="s">
        <v>12</v>
      </c>
      <c r="E193" s="25" t="s">
        <v>185</v>
      </c>
      <c r="F193" s="65">
        <v>1000</v>
      </c>
      <c r="G193" s="65">
        <f t="shared" ref="G193:G199" si="82">(F193/12)*9</f>
        <v>750</v>
      </c>
      <c r="H193" s="65">
        <f t="shared" ref="H193:H199" si="83">SUM(F193/12)*3</f>
        <v>250</v>
      </c>
      <c r="I193" s="115">
        <v>0</v>
      </c>
      <c r="J193" s="113">
        <f t="shared" si="79"/>
        <v>0</v>
      </c>
    </row>
    <row r="194" spans="1:10" s="16" customFormat="1" ht="13.5">
      <c r="A194" s="25"/>
      <c r="B194" s="44" t="s">
        <v>184</v>
      </c>
      <c r="C194" s="25">
        <v>613900</v>
      </c>
      <c r="D194" s="26" t="s">
        <v>20</v>
      </c>
      <c r="E194" s="25" t="s">
        <v>441</v>
      </c>
      <c r="F194" s="65">
        <v>500</v>
      </c>
      <c r="G194" s="65">
        <f t="shared" si="82"/>
        <v>375</v>
      </c>
      <c r="H194" s="65">
        <f t="shared" si="83"/>
        <v>125</v>
      </c>
      <c r="I194" s="115">
        <v>0</v>
      </c>
      <c r="J194" s="113">
        <f t="shared" si="79"/>
        <v>0</v>
      </c>
    </row>
    <row r="195" spans="1:10" s="16" customFormat="1" ht="13.5">
      <c r="A195" s="25"/>
      <c r="B195" s="44" t="s">
        <v>184</v>
      </c>
      <c r="C195" s="25">
        <v>613900</v>
      </c>
      <c r="D195" s="26" t="s">
        <v>23</v>
      </c>
      <c r="E195" s="25" t="s">
        <v>186</v>
      </c>
      <c r="F195" s="65">
        <v>19500</v>
      </c>
      <c r="G195" s="65">
        <f t="shared" si="82"/>
        <v>14625</v>
      </c>
      <c r="H195" s="65">
        <f t="shared" si="83"/>
        <v>4875</v>
      </c>
      <c r="I195" s="115">
        <v>2212.71</v>
      </c>
      <c r="J195" s="113">
        <f t="shared" si="79"/>
        <v>45.388923076923078</v>
      </c>
    </row>
    <row r="196" spans="1:10" s="16" customFormat="1" ht="13.5">
      <c r="A196" s="25"/>
      <c r="B196" s="44" t="s">
        <v>184</v>
      </c>
      <c r="C196" s="25">
        <v>613900</v>
      </c>
      <c r="D196" s="26" t="s">
        <v>191</v>
      </c>
      <c r="E196" s="25" t="s">
        <v>227</v>
      </c>
      <c r="F196" s="65">
        <v>20000</v>
      </c>
      <c r="G196" s="65">
        <f t="shared" si="82"/>
        <v>15000</v>
      </c>
      <c r="H196" s="65">
        <f t="shared" si="83"/>
        <v>5000</v>
      </c>
      <c r="I196" s="115">
        <v>2121.4899999999998</v>
      </c>
      <c r="J196" s="113">
        <f t="shared" si="79"/>
        <v>42.429799999999993</v>
      </c>
    </row>
    <row r="197" spans="1:10" s="16" customFormat="1" ht="13.5">
      <c r="A197" s="25"/>
      <c r="B197" s="44" t="s">
        <v>184</v>
      </c>
      <c r="C197" s="25">
        <v>613900</v>
      </c>
      <c r="D197" s="26" t="s">
        <v>192</v>
      </c>
      <c r="E197" s="25" t="s">
        <v>459</v>
      </c>
      <c r="F197" s="65">
        <v>20000</v>
      </c>
      <c r="G197" s="65">
        <f t="shared" si="82"/>
        <v>15000</v>
      </c>
      <c r="H197" s="65">
        <f t="shared" si="83"/>
        <v>5000</v>
      </c>
      <c r="I197" s="115">
        <v>3882</v>
      </c>
      <c r="J197" s="113">
        <f t="shared" si="79"/>
        <v>77.64</v>
      </c>
    </row>
    <row r="198" spans="1:10" s="16" customFormat="1" ht="13.5">
      <c r="A198" s="25"/>
      <c r="B198" s="44" t="s">
        <v>184</v>
      </c>
      <c r="C198" s="25">
        <v>613900</v>
      </c>
      <c r="D198" s="26" t="s">
        <v>193</v>
      </c>
      <c r="E198" s="25" t="s">
        <v>285</v>
      </c>
      <c r="F198" s="65">
        <v>112000</v>
      </c>
      <c r="G198" s="65">
        <f t="shared" si="82"/>
        <v>84000</v>
      </c>
      <c r="H198" s="65">
        <f t="shared" si="83"/>
        <v>28000</v>
      </c>
      <c r="I198" s="115">
        <v>28967.66</v>
      </c>
      <c r="J198" s="113">
        <f t="shared" si="79"/>
        <v>103.45592857142857</v>
      </c>
    </row>
    <row r="199" spans="1:10" s="16" customFormat="1" ht="13.5">
      <c r="A199" s="25"/>
      <c r="B199" s="44" t="s">
        <v>243</v>
      </c>
      <c r="C199" s="25">
        <v>613900</v>
      </c>
      <c r="D199" s="26" t="s">
        <v>194</v>
      </c>
      <c r="E199" s="25" t="s">
        <v>277</v>
      </c>
      <c r="F199" s="65">
        <v>15000</v>
      </c>
      <c r="G199" s="65">
        <f t="shared" si="82"/>
        <v>11250</v>
      </c>
      <c r="H199" s="65">
        <f t="shared" si="83"/>
        <v>3750</v>
      </c>
      <c r="I199" s="115">
        <v>468</v>
      </c>
      <c r="J199" s="113">
        <f t="shared" si="79"/>
        <v>12.48</v>
      </c>
    </row>
    <row r="200" spans="1:10" s="16" customFormat="1" ht="13.5">
      <c r="A200" s="25"/>
      <c r="B200" s="25"/>
      <c r="C200" s="25"/>
      <c r="D200" s="26"/>
      <c r="E200" s="51" t="s">
        <v>401</v>
      </c>
      <c r="F200" s="63">
        <f t="shared" ref="F200" si="84">SUM(F191)</f>
        <v>188000</v>
      </c>
      <c r="G200" s="63">
        <f>SUM(G191)</f>
        <v>141000</v>
      </c>
      <c r="H200" s="63">
        <f t="shared" ref="H200:I200" si="85">SUM(H191)</f>
        <v>47000</v>
      </c>
      <c r="I200" s="114">
        <f t="shared" si="85"/>
        <v>37651.86</v>
      </c>
      <c r="J200" s="113">
        <f t="shared" si="79"/>
        <v>80.110340425531916</v>
      </c>
    </row>
    <row r="201" spans="1:10" s="16" customFormat="1" ht="12.75">
      <c r="A201" s="10" t="s">
        <v>390</v>
      </c>
      <c r="B201" s="47"/>
      <c r="C201" s="47"/>
      <c r="D201" s="48"/>
      <c r="E201" s="52" t="s">
        <v>426</v>
      </c>
      <c r="F201" s="68"/>
      <c r="G201" s="68"/>
      <c r="H201" s="68"/>
      <c r="I201" s="117"/>
      <c r="J201" s="117"/>
    </row>
    <row r="202" spans="1:10" s="20" customFormat="1" ht="13.5">
      <c r="A202" s="17"/>
      <c r="B202" s="17"/>
      <c r="C202" s="17">
        <v>610000</v>
      </c>
      <c r="D202" s="18">
        <v>1</v>
      </c>
      <c r="E202" s="17" t="s">
        <v>182</v>
      </c>
      <c r="F202" s="62">
        <f t="shared" ref="F202:I202" si="86">SUM(F203)</f>
        <v>4000</v>
      </c>
      <c r="G202" s="62">
        <f>SUM(G203)</f>
        <v>3000</v>
      </c>
      <c r="H202" s="62">
        <f t="shared" si="86"/>
        <v>1000</v>
      </c>
      <c r="I202" s="113">
        <f t="shared" si="86"/>
        <v>0</v>
      </c>
      <c r="J202" s="113">
        <f t="shared" ref="J202:J207" si="87">SUM(I202/(H202/100))</f>
        <v>0</v>
      </c>
    </row>
    <row r="203" spans="1:10" s="24" customFormat="1" ht="13.5">
      <c r="A203" s="21"/>
      <c r="B203" s="43"/>
      <c r="C203" s="21">
        <v>613000</v>
      </c>
      <c r="D203" s="22" t="s">
        <v>10</v>
      </c>
      <c r="E203" s="21" t="s">
        <v>183</v>
      </c>
      <c r="F203" s="63">
        <f t="shared" ref="F203" si="88">SUM(F204:F206)</f>
        <v>4000</v>
      </c>
      <c r="G203" s="63">
        <f>SUM(G204:G206)</f>
        <v>3000</v>
      </c>
      <c r="H203" s="63">
        <f t="shared" ref="H203:I203" si="89">SUM(H204:H206)</f>
        <v>1000</v>
      </c>
      <c r="I203" s="114">
        <f t="shared" si="89"/>
        <v>0</v>
      </c>
      <c r="J203" s="113">
        <f t="shared" si="87"/>
        <v>0</v>
      </c>
    </row>
    <row r="204" spans="1:10" s="16" customFormat="1" ht="13.5">
      <c r="A204" s="25"/>
      <c r="B204" s="44" t="s">
        <v>184</v>
      </c>
      <c r="C204" s="25">
        <v>613100</v>
      </c>
      <c r="D204" s="26" t="s">
        <v>12</v>
      </c>
      <c r="E204" s="25" t="s">
        <v>185</v>
      </c>
      <c r="F204" s="65">
        <v>1000</v>
      </c>
      <c r="G204" s="65">
        <f t="shared" ref="G204:G206" si="90">(F204/12)*9</f>
        <v>750</v>
      </c>
      <c r="H204" s="65">
        <f t="shared" ref="H204:H206" si="91">SUM(F204/12)*3</f>
        <v>250</v>
      </c>
      <c r="I204" s="115">
        <v>0</v>
      </c>
      <c r="J204" s="113">
        <f t="shared" si="87"/>
        <v>0</v>
      </c>
    </row>
    <row r="205" spans="1:10" s="16" customFormat="1" ht="13.5">
      <c r="A205" s="25"/>
      <c r="B205" s="44" t="s">
        <v>184</v>
      </c>
      <c r="C205" s="25">
        <v>613900</v>
      </c>
      <c r="D205" s="26" t="s">
        <v>20</v>
      </c>
      <c r="E205" s="25" t="s">
        <v>441</v>
      </c>
      <c r="F205" s="65">
        <v>500</v>
      </c>
      <c r="G205" s="65">
        <f t="shared" si="90"/>
        <v>375</v>
      </c>
      <c r="H205" s="65">
        <f t="shared" si="91"/>
        <v>125</v>
      </c>
      <c r="I205" s="115">
        <v>0</v>
      </c>
      <c r="J205" s="113">
        <f t="shared" si="87"/>
        <v>0</v>
      </c>
    </row>
    <row r="206" spans="1:10" s="16" customFormat="1" ht="13.5">
      <c r="A206" s="25"/>
      <c r="B206" s="44" t="s">
        <v>184</v>
      </c>
      <c r="C206" s="25">
        <v>613900</v>
      </c>
      <c r="D206" s="26" t="s">
        <v>23</v>
      </c>
      <c r="E206" s="25" t="s">
        <v>186</v>
      </c>
      <c r="F206" s="65">
        <v>2500</v>
      </c>
      <c r="G206" s="65">
        <f t="shared" si="90"/>
        <v>1875</v>
      </c>
      <c r="H206" s="65">
        <f t="shared" si="91"/>
        <v>625</v>
      </c>
      <c r="I206" s="115">
        <v>0</v>
      </c>
      <c r="J206" s="113">
        <f t="shared" si="87"/>
        <v>0</v>
      </c>
    </row>
    <row r="207" spans="1:10" s="16" customFormat="1" ht="13.5">
      <c r="A207" s="25"/>
      <c r="B207" s="25"/>
      <c r="C207" s="25"/>
      <c r="D207" s="26"/>
      <c r="E207" s="51" t="s">
        <v>402</v>
      </c>
      <c r="F207" s="63">
        <f t="shared" ref="F207" si="92">SUM(F202)</f>
        <v>4000</v>
      </c>
      <c r="G207" s="63">
        <f>SUM(G202)</f>
        <v>3000</v>
      </c>
      <c r="H207" s="63">
        <f t="shared" ref="H207:I207" si="93">SUM(H202)</f>
        <v>1000</v>
      </c>
      <c r="I207" s="114">
        <f t="shared" si="93"/>
        <v>0</v>
      </c>
      <c r="J207" s="113">
        <f t="shared" si="87"/>
        <v>0</v>
      </c>
    </row>
    <row r="208" spans="1:10" s="16" customFormat="1" ht="12.75">
      <c r="A208" s="10" t="s">
        <v>391</v>
      </c>
      <c r="B208" s="13"/>
      <c r="C208" s="13"/>
      <c r="D208" s="14"/>
      <c r="E208" s="13" t="s">
        <v>427</v>
      </c>
      <c r="F208" s="61"/>
      <c r="G208" s="61"/>
      <c r="H208" s="61"/>
      <c r="I208" s="112"/>
      <c r="J208" s="112"/>
    </row>
    <row r="209" spans="1:10" s="20" customFormat="1" ht="13.5">
      <c r="A209" s="17"/>
      <c r="B209" s="17"/>
      <c r="C209" s="17">
        <v>610000</v>
      </c>
      <c r="D209" s="18">
        <v>1</v>
      </c>
      <c r="E209" s="17" t="s">
        <v>182</v>
      </c>
      <c r="F209" s="62">
        <f t="shared" ref="F209:I209" si="94">SUM(F210)</f>
        <v>4000</v>
      </c>
      <c r="G209" s="62">
        <f>SUM(G210)</f>
        <v>3000</v>
      </c>
      <c r="H209" s="62">
        <f t="shared" si="94"/>
        <v>1000</v>
      </c>
      <c r="I209" s="113">
        <f t="shared" si="94"/>
        <v>200</v>
      </c>
      <c r="J209" s="113">
        <f t="shared" ref="J209:J214" si="95">SUM(I209/(H209/100))</f>
        <v>20</v>
      </c>
    </row>
    <row r="210" spans="1:10" s="24" customFormat="1" ht="13.5">
      <c r="A210" s="21"/>
      <c r="B210" s="43"/>
      <c r="C210" s="21">
        <v>613000</v>
      </c>
      <c r="D210" s="22" t="s">
        <v>10</v>
      </c>
      <c r="E210" s="21" t="s">
        <v>183</v>
      </c>
      <c r="F210" s="63">
        <f t="shared" ref="F210" si="96">SUM(F211:F213)</f>
        <v>4000</v>
      </c>
      <c r="G210" s="63">
        <f>SUM(G211:G213)</f>
        <v>3000</v>
      </c>
      <c r="H210" s="63">
        <f t="shared" ref="H210:I210" si="97">SUM(H211:H213)</f>
        <v>1000</v>
      </c>
      <c r="I210" s="114">
        <f t="shared" si="97"/>
        <v>200</v>
      </c>
      <c r="J210" s="113">
        <f t="shared" si="95"/>
        <v>20</v>
      </c>
    </row>
    <row r="211" spans="1:10" s="16" customFormat="1" ht="13.5">
      <c r="A211" s="25"/>
      <c r="B211" s="44" t="s">
        <v>208</v>
      </c>
      <c r="C211" s="25">
        <v>613100</v>
      </c>
      <c r="D211" s="26" t="s">
        <v>12</v>
      </c>
      <c r="E211" s="25" t="s">
        <v>185</v>
      </c>
      <c r="F211" s="65">
        <v>1000</v>
      </c>
      <c r="G211" s="65">
        <f t="shared" ref="G211:G213" si="98">(F211/12)*9</f>
        <v>750</v>
      </c>
      <c r="H211" s="65">
        <f t="shared" ref="H211:H213" si="99">SUM(F211/12)*3</f>
        <v>250</v>
      </c>
      <c r="I211" s="115">
        <v>0</v>
      </c>
      <c r="J211" s="113">
        <f t="shared" si="95"/>
        <v>0</v>
      </c>
    </row>
    <row r="212" spans="1:10" s="16" customFormat="1" ht="13.5">
      <c r="A212" s="25"/>
      <c r="B212" s="44" t="s">
        <v>208</v>
      </c>
      <c r="C212" s="25">
        <v>613900</v>
      </c>
      <c r="D212" s="26" t="s">
        <v>20</v>
      </c>
      <c r="E212" s="25" t="s">
        <v>441</v>
      </c>
      <c r="F212" s="65">
        <v>500</v>
      </c>
      <c r="G212" s="65">
        <f t="shared" si="98"/>
        <v>375</v>
      </c>
      <c r="H212" s="65">
        <f t="shared" si="99"/>
        <v>125</v>
      </c>
      <c r="I212" s="115">
        <v>0</v>
      </c>
      <c r="J212" s="113">
        <f t="shared" si="95"/>
        <v>0</v>
      </c>
    </row>
    <row r="213" spans="1:10" s="16" customFormat="1" ht="13.5">
      <c r="A213" s="25"/>
      <c r="B213" s="44" t="s">
        <v>208</v>
      </c>
      <c r="C213" s="25">
        <v>613900</v>
      </c>
      <c r="D213" s="26" t="s">
        <v>20</v>
      </c>
      <c r="E213" s="25" t="s">
        <v>186</v>
      </c>
      <c r="F213" s="65">
        <v>2500</v>
      </c>
      <c r="G213" s="65">
        <f t="shared" si="98"/>
        <v>1875</v>
      </c>
      <c r="H213" s="65">
        <f t="shared" si="99"/>
        <v>625</v>
      </c>
      <c r="I213" s="115">
        <v>200</v>
      </c>
      <c r="J213" s="113">
        <f t="shared" si="95"/>
        <v>32</v>
      </c>
    </row>
    <row r="214" spans="1:10" s="16" customFormat="1" ht="13.5">
      <c r="A214" s="25"/>
      <c r="B214" s="25"/>
      <c r="C214" s="25"/>
      <c r="D214" s="26"/>
      <c r="E214" s="51" t="s">
        <v>403</v>
      </c>
      <c r="F214" s="63">
        <f t="shared" ref="F214" si="100">SUM(F209)</f>
        <v>4000</v>
      </c>
      <c r="G214" s="63">
        <f>SUM(G209)</f>
        <v>3000</v>
      </c>
      <c r="H214" s="63">
        <f t="shared" ref="H214:I214" si="101">SUM(H209)</f>
        <v>1000</v>
      </c>
      <c r="I214" s="114">
        <f t="shared" si="101"/>
        <v>200</v>
      </c>
      <c r="J214" s="113">
        <f t="shared" si="95"/>
        <v>20</v>
      </c>
    </row>
    <row r="215" spans="1:10" s="16" customFormat="1" ht="12.75" customHeight="1">
      <c r="A215" s="46" t="s">
        <v>392</v>
      </c>
      <c r="B215" s="47"/>
      <c r="C215" s="47"/>
      <c r="D215" s="48"/>
      <c r="E215" s="47" t="s">
        <v>428</v>
      </c>
      <c r="F215" s="68"/>
      <c r="G215" s="68"/>
      <c r="H215" s="68"/>
      <c r="I215" s="117"/>
      <c r="J215" s="117"/>
    </row>
    <row r="216" spans="1:10" s="20" customFormat="1" ht="13.5">
      <c r="A216" s="17"/>
      <c r="B216" s="17"/>
      <c r="C216" s="17">
        <v>610000</v>
      </c>
      <c r="D216" s="18">
        <v>1</v>
      </c>
      <c r="E216" s="17" t="s">
        <v>182</v>
      </c>
      <c r="F216" s="62">
        <f>SUM(F217+F220+F222+F233)</f>
        <v>6501100</v>
      </c>
      <c r="G216" s="62">
        <f>SUM(G217+G220+G222+G233)</f>
        <v>4875825</v>
      </c>
      <c r="H216" s="62">
        <f>SUM(H217+H220+H222+H233)</f>
        <v>1625275</v>
      </c>
      <c r="I216" s="113">
        <f>SUM(I217+I220+I222+I233)</f>
        <v>1601091.3599999999</v>
      </c>
      <c r="J216" s="113">
        <f t="shared" ref="J216:J246" si="102">SUM(I216/(H216/100))</f>
        <v>98.512027810678191</v>
      </c>
    </row>
    <row r="217" spans="1:10" s="24" customFormat="1" ht="13.5">
      <c r="A217" s="21"/>
      <c r="B217" s="43"/>
      <c r="C217" s="21">
        <v>611000</v>
      </c>
      <c r="D217" s="22" t="s">
        <v>10</v>
      </c>
      <c r="E217" s="21" t="s">
        <v>260</v>
      </c>
      <c r="F217" s="63">
        <f t="shared" ref="F217" si="103">SUM(F218+F219)</f>
        <v>690000</v>
      </c>
      <c r="G217" s="63">
        <f>SUM(G218+G219)</f>
        <v>517500</v>
      </c>
      <c r="H217" s="63">
        <f t="shared" ref="H217:I217" si="104">SUM(H218+H219)</f>
        <v>172500</v>
      </c>
      <c r="I217" s="114">
        <f t="shared" si="104"/>
        <v>154477.28999999998</v>
      </c>
      <c r="J217" s="113">
        <f t="shared" si="102"/>
        <v>89.552052173913026</v>
      </c>
    </row>
    <row r="218" spans="1:10" s="16" customFormat="1" ht="13.5">
      <c r="A218" s="25"/>
      <c r="B218" s="44">
        <v>1091</v>
      </c>
      <c r="C218" s="25">
        <v>611100</v>
      </c>
      <c r="D218" s="26" t="s">
        <v>12</v>
      </c>
      <c r="E218" s="25" t="s">
        <v>261</v>
      </c>
      <c r="F218" s="65">
        <v>570000</v>
      </c>
      <c r="G218" s="65">
        <f t="shared" ref="G218:G219" si="105">(F218/12)*9</f>
        <v>427500</v>
      </c>
      <c r="H218" s="65">
        <f t="shared" ref="H218:H219" si="106">SUM(F218/12)*3</f>
        <v>142500</v>
      </c>
      <c r="I218" s="115">
        <v>135415.43</v>
      </c>
      <c r="J218" s="113">
        <f t="shared" si="102"/>
        <v>95.028371929824559</v>
      </c>
    </row>
    <row r="219" spans="1:10" s="16" customFormat="1" ht="13.5">
      <c r="A219" s="25"/>
      <c r="B219" s="44">
        <v>1091</v>
      </c>
      <c r="C219" s="25">
        <v>611200</v>
      </c>
      <c r="D219" s="26" t="s">
        <v>20</v>
      </c>
      <c r="E219" s="25" t="s">
        <v>262</v>
      </c>
      <c r="F219" s="65">
        <v>120000</v>
      </c>
      <c r="G219" s="65">
        <f t="shared" si="105"/>
        <v>90000</v>
      </c>
      <c r="H219" s="65">
        <f t="shared" si="106"/>
        <v>30000</v>
      </c>
      <c r="I219" s="115">
        <v>19061.86</v>
      </c>
      <c r="J219" s="113">
        <f t="shared" si="102"/>
        <v>63.539533333333338</v>
      </c>
    </row>
    <row r="220" spans="1:10" s="24" customFormat="1" ht="13.5">
      <c r="A220" s="21"/>
      <c r="B220" s="43"/>
      <c r="C220" s="21">
        <v>612000</v>
      </c>
      <c r="D220" s="22" t="s">
        <v>29</v>
      </c>
      <c r="E220" s="21" t="s">
        <v>263</v>
      </c>
      <c r="F220" s="63">
        <f t="shared" ref="F220:I220" si="107">SUM(F221)</f>
        <v>55000</v>
      </c>
      <c r="G220" s="63">
        <f>SUM(G221)</f>
        <v>41250</v>
      </c>
      <c r="H220" s="63">
        <f t="shared" si="107"/>
        <v>13750</v>
      </c>
      <c r="I220" s="114">
        <f t="shared" si="107"/>
        <v>14554.98</v>
      </c>
      <c r="J220" s="113">
        <f t="shared" si="102"/>
        <v>105.8544</v>
      </c>
    </row>
    <row r="221" spans="1:10" s="16" customFormat="1" ht="13.5">
      <c r="A221" s="25"/>
      <c r="B221" s="44">
        <v>1091</v>
      </c>
      <c r="C221" s="25">
        <v>612100</v>
      </c>
      <c r="D221" s="26" t="s">
        <v>31</v>
      </c>
      <c r="E221" s="25" t="s">
        <v>263</v>
      </c>
      <c r="F221" s="65">
        <v>55000</v>
      </c>
      <c r="G221" s="65">
        <f t="shared" ref="G221" si="108">(F221/12)*9</f>
        <v>41250</v>
      </c>
      <c r="H221" s="65">
        <f>SUM(F221/12)*3</f>
        <v>13750</v>
      </c>
      <c r="I221" s="115">
        <v>14554.98</v>
      </c>
      <c r="J221" s="113">
        <f t="shared" si="102"/>
        <v>105.8544</v>
      </c>
    </row>
    <row r="222" spans="1:10" s="24" customFormat="1" ht="13.5">
      <c r="A222" s="21"/>
      <c r="B222" s="43"/>
      <c r="C222" s="21">
        <v>613000</v>
      </c>
      <c r="D222" s="22" t="s">
        <v>45</v>
      </c>
      <c r="E222" s="21" t="s">
        <v>183</v>
      </c>
      <c r="F222" s="63">
        <f t="shared" ref="F222" si="109">SUM(F223:F232)</f>
        <v>188600</v>
      </c>
      <c r="G222" s="63">
        <f>SUM(G223:G232)</f>
        <v>141450</v>
      </c>
      <c r="H222" s="63">
        <f t="shared" ref="H222:I222" si="110">SUM(H223:H232)</f>
        <v>47150</v>
      </c>
      <c r="I222" s="114">
        <f t="shared" si="110"/>
        <v>16377.510000000002</v>
      </c>
      <c r="J222" s="113">
        <f t="shared" si="102"/>
        <v>34.734909862142104</v>
      </c>
    </row>
    <row r="223" spans="1:10" s="16" customFormat="1" ht="13.5">
      <c r="A223" s="25"/>
      <c r="B223" s="44">
        <v>1091</v>
      </c>
      <c r="C223" s="25">
        <v>613100</v>
      </c>
      <c r="D223" s="26" t="s">
        <v>47</v>
      </c>
      <c r="E223" s="25" t="s">
        <v>185</v>
      </c>
      <c r="F223" s="65">
        <v>1000</v>
      </c>
      <c r="G223" s="65">
        <f t="shared" ref="G223:G232" si="111">(F223/12)*9</f>
        <v>750</v>
      </c>
      <c r="H223" s="65">
        <f t="shared" ref="H223:H232" si="112">SUM(F223/12)*3</f>
        <v>250</v>
      </c>
      <c r="I223" s="115">
        <v>0</v>
      </c>
      <c r="J223" s="113">
        <f t="shared" si="102"/>
        <v>0</v>
      </c>
    </row>
    <row r="224" spans="1:10" s="16" customFormat="1" ht="13.5">
      <c r="A224" s="25"/>
      <c r="B224" s="44">
        <v>1091</v>
      </c>
      <c r="C224" s="25">
        <v>613200</v>
      </c>
      <c r="D224" s="26" t="s">
        <v>50</v>
      </c>
      <c r="E224" s="25" t="s">
        <v>265</v>
      </c>
      <c r="F224" s="65">
        <v>15000</v>
      </c>
      <c r="G224" s="65">
        <f t="shared" si="111"/>
        <v>11250</v>
      </c>
      <c r="H224" s="65">
        <f t="shared" si="112"/>
        <v>3750</v>
      </c>
      <c r="I224" s="115">
        <v>3442.32</v>
      </c>
      <c r="J224" s="113">
        <f t="shared" si="102"/>
        <v>91.795200000000008</v>
      </c>
    </row>
    <row r="225" spans="1:10" s="16" customFormat="1" ht="13.5">
      <c r="A225" s="25"/>
      <c r="B225" s="44">
        <v>1091</v>
      </c>
      <c r="C225" s="25">
        <v>613300</v>
      </c>
      <c r="D225" s="26" t="s">
        <v>266</v>
      </c>
      <c r="E225" s="25" t="s">
        <v>267</v>
      </c>
      <c r="F225" s="65">
        <v>17000</v>
      </c>
      <c r="G225" s="65">
        <f t="shared" si="111"/>
        <v>12750</v>
      </c>
      <c r="H225" s="65">
        <f t="shared" si="112"/>
        <v>4250</v>
      </c>
      <c r="I225" s="115">
        <v>2940.56</v>
      </c>
      <c r="J225" s="113">
        <f t="shared" si="102"/>
        <v>69.189647058823525</v>
      </c>
    </row>
    <row r="226" spans="1:10" s="16" customFormat="1" ht="24.75">
      <c r="A226" s="25"/>
      <c r="B226" s="44">
        <v>1091</v>
      </c>
      <c r="C226" s="25">
        <v>613300</v>
      </c>
      <c r="D226" s="26" t="s">
        <v>268</v>
      </c>
      <c r="E226" s="80" t="s">
        <v>496</v>
      </c>
      <c r="F226" s="65">
        <v>110000</v>
      </c>
      <c r="G226" s="65">
        <f t="shared" si="111"/>
        <v>82500</v>
      </c>
      <c r="H226" s="65">
        <f t="shared" si="112"/>
        <v>27500</v>
      </c>
      <c r="I226" s="115">
        <v>0</v>
      </c>
      <c r="J226" s="113">
        <f t="shared" si="102"/>
        <v>0</v>
      </c>
    </row>
    <row r="227" spans="1:10" s="16" customFormat="1" ht="13.5">
      <c r="A227" s="25"/>
      <c r="B227" s="44">
        <v>1091</v>
      </c>
      <c r="C227" s="25">
        <v>613400</v>
      </c>
      <c r="D227" s="26" t="s">
        <v>270</v>
      </c>
      <c r="E227" s="25" t="s">
        <v>269</v>
      </c>
      <c r="F227" s="65">
        <v>17100</v>
      </c>
      <c r="G227" s="65">
        <f t="shared" si="111"/>
        <v>12825</v>
      </c>
      <c r="H227" s="65">
        <f t="shared" si="112"/>
        <v>4275</v>
      </c>
      <c r="I227" s="115">
        <v>3903.41</v>
      </c>
      <c r="J227" s="113">
        <f t="shared" si="102"/>
        <v>91.307836257309944</v>
      </c>
    </row>
    <row r="228" spans="1:10" s="16" customFormat="1" ht="13.5">
      <c r="A228" s="25"/>
      <c r="B228" s="44">
        <v>1091</v>
      </c>
      <c r="C228" s="25">
        <v>614500</v>
      </c>
      <c r="D228" s="26" t="s">
        <v>272</v>
      </c>
      <c r="E228" s="25" t="s">
        <v>323</v>
      </c>
      <c r="F228" s="65">
        <v>2000</v>
      </c>
      <c r="G228" s="65">
        <f t="shared" si="111"/>
        <v>1500</v>
      </c>
      <c r="H228" s="65">
        <f t="shared" si="112"/>
        <v>500</v>
      </c>
      <c r="I228" s="115">
        <v>0</v>
      </c>
      <c r="J228" s="113">
        <f t="shared" si="102"/>
        <v>0</v>
      </c>
    </row>
    <row r="229" spans="1:10" s="16" customFormat="1" ht="13.5">
      <c r="A229" s="25"/>
      <c r="B229" s="44">
        <v>1091</v>
      </c>
      <c r="C229" s="25">
        <v>613700</v>
      </c>
      <c r="D229" s="26" t="s">
        <v>274</v>
      </c>
      <c r="E229" s="25" t="s">
        <v>273</v>
      </c>
      <c r="F229" s="65">
        <v>8000</v>
      </c>
      <c r="G229" s="65">
        <f t="shared" si="111"/>
        <v>6000</v>
      </c>
      <c r="H229" s="65">
        <f t="shared" si="112"/>
        <v>2000</v>
      </c>
      <c r="I229" s="115">
        <v>552.95000000000005</v>
      </c>
      <c r="J229" s="113">
        <f t="shared" si="102"/>
        <v>27.647500000000001</v>
      </c>
    </row>
    <row r="230" spans="1:10" s="16" customFormat="1" ht="13.5">
      <c r="A230" s="25"/>
      <c r="B230" s="44">
        <v>1091</v>
      </c>
      <c r="C230" s="25">
        <v>613800</v>
      </c>
      <c r="D230" s="26" t="s">
        <v>341</v>
      </c>
      <c r="E230" s="25" t="s">
        <v>287</v>
      </c>
      <c r="F230" s="65">
        <v>7000</v>
      </c>
      <c r="G230" s="65">
        <f t="shared" si="111"/>
        <v>5250</v>
      </c>
      <c r="H230" s="65">
        <f t="shared" si="112"/>
        <v>1750</v>
      </c>
      <c r="I230" s="115">
        <v>469.35</v>
      </c>
      <c r="J230" s="113">
        <f t="shared" si="102"/>
        <v>26.82</v>
      </c>
    </row>
    <row r="231" spans="1:10" s="16" customFormat="1" ht="13.5">
      <c r="A231" s="25"/>
      <c r="B231" s="44">
        <v>1091</v>
      </c>
      <c r="C231" s="25">
        <v>613900</v>
      </c>
      <c r="D231" s="26" t="s">
        <v>381</v>
      </c>
      <c r="E231" s="25" t="s">
        <v>441</v>
      </c>
      <c r="F231" s="65">
        <v>500</v>
      </c>
      <c r="G231" s="65">
        <f t="shared" si="111"/>
        <v>375</v>
      </c>
      <c r="H231" s="65">
        <f t="shared" si="112"/>
        <v>125</v>
      </c>
      <c r="I231" s="115">
        <v>56.75</v>
      </c>
      <c r="J231" s="113">
        <f t="shared" si="102"/>
        <v>45.4</v>
      </c>
    </row>
    <row r="232" spans="1:10" s="16" customFormat="1" ht="13.5">
      <c r="A232" s="25"/>
      <c r="B232" s="44">
        <v>1091</v>
      </c>
      <c r="C232" s="25">
        <v>613900</v>
      </c>
      <c r="D232" s="26" t="s">
        <v>457</v>
      </c>
      <c r="E232" s="25" t="s">
        <v>186</v>
      </c>
      <c r="F232" s="65">
        <v>11000</v>
      </c>
      <c r="G232" s="65">
        <f t="shared" si="111"/>
        <v>8250</v>
      </c>
      <c r="H232" s="65">
        <f t="shared" si="112"/>
        <v>2750</v>
      </c>
      <c r="I232" s="115">
        <v>5012.17</v>
      </c>
      <c r="J232" s="113">
        <f t="shared" si="102"/>
        <v>182.26072727272728</v>
      </c>
    </row>
    <row r="233" spans="1:10" s="24" customFormat="1" ht="13.5">
      <c r="A233" s="21"/>
      <c r="B233" s="43"/>
      <c r="C233" s="21">
        <v>614000</v>
      </c>
      <c r="D233" s="22" t="s">
        <v>278</v>
      </c>
      <c r="E233" s="21" t="s">
        <v>196</v>
      </c>
      <c r="F233" s="63">
        <f t="shared" ref="F233" si="113">SUM(F234:F241)</f>
        <v>5567500</v>
      </c>
      <c r="G233" s="63">
        <f>SUM(G234:G241)</f>
        <v>4175625</v>
      </c>
      <c r="H233" s="63">
        <f t="shared" ref="H233:I233" si="114">SUM(H234:H241)</f>
        <v>1391875</v>
      </c>
      <c r="I233" s="114">
        <f t="shared" si="114"/>
        <v>1415681.5799999998</v>
      </c>
      <c r="J233" s="113">
        <f t="shared" si="102"/>
        <v>101.71039640772338</v>
      </c>
    </row>
    <row r="234" spans="1:10" s="16" customFormat="1" ht="13.5">
      <c r="A234" s="25"/>
      <c r="B234" s="44">
        <v>1091</v>
      </c>
      <c r="C234" s="25">
        <v>614200</v>
      </c>
      <c r="D234" s="26" t="s">
        <v>279</v>
      </c>
      <c r="E234" s="25" t="s">
        <v>352</v>
      </c>
      <c r="F234" s="65">
        <v>100000</v>
      </c>
      <c r="G234" s="65">
        <f t="shared" ref="G234:G241" si="115">(F234/12)*9</f>
        <v>75000</v>
      </c>
      <c r="H234" s="65">
        <f t="shared" ref="H234:H241" si="116">SUM(F234/12)*3</f>
        <v>25000</v>
      </c>
      <c r="I234" s="115">
        <v>32237.67</v>
      </c>
      <c r="J234" s="113">
        <f t="shared" si="102"/>
        <v>128.95068000000001</v>
      </c>
    </row>
    <row r="235" spans="1:10" s="16" customFormat="1" ht="13.5">
      <c r="A235" s="25"/>
      <c r="B235" s="44">
        <v>1091</v>
      </c>
      <c r="C235" s="25">
        <v>614200</v>
      </c>
      <c r="D235" s="26" t="s">
        <v>280</v>
      </c>
      <c r="E235" s="25" t="s">
        <v>288</v>
      </c>
      <c r="F235" s="65">
        <v>5000000</v>
      </c>
      <c r="G235" s="65">
        <f t="shared" si="115"/>
        <v>3750000</v>
      </c>
      <c r="H235" s="65">
        <f t="shared" si="116"/>
        <v>1250000</v>
      </c>
      <c r="I235" s="115">
        <v>1207820</v>
      </c>
      <c r="J235" s="113">
        <f t="shared" si="102"/>
        <v>96.625600000000006</v>
      </c>
    </row>
    <row r="236" spans="1:10" s="16" customFormat="1" ht="13.5">
      <c r="A236" s="25"/>
      <c r="B236" s="44">
        <v>1091</v>
      </c>
      <c r="C236" s="25">
        <v>614200</v>
      </c>
      <c r="D236" s="26" t="s">
        <v>282</v>
      </c>
      <c r="E236" s="25" t="s">
        <v>439</v>
      </c>
      <c r="F236" s="65">
        <v>350000</v>
      </c>
      <c r="G236" s="65">
        <f t="shared" si="115"/>
        <v>262500</v>
      </c>
      <c r="H236" s="65">
        <f t="shared" si="116"/>
        <v>87500</v>
      </c>
      <c r="I236" s="115">
        <v>149985.91</v>
      </c>
      <c r="J236" s="113">
        <f t="shared" si="102"/>
        <v>171.41246857142858</v>
      </c>
    </row>
    <row r="237" spans="1:10" s="16" customFormat="1" ht="13.5" hidden="1">
      <c r="A237" s="25"/>
      <c r="B237" s="44"/>
      <c r="C237" s="25"/>
      <c r="D237" s="26"/>
      <c r="E237" s="25"/>
      <c r="F237" s="65"/>
      <c r="G237" s="65"/>
      <c r="H237" s="65">
        <f t="shared" si="116"/>
        <v>0</v>
      </c>
      <c r="I237" s="115"/>
      <c r="J237" s="113" t="e">
        <f t="shared" si="102"/>
        <v>#DIV/0!</v>
      </c>
    </row>
    <row r="238" spans="1:10" s="16" customFormat="1" ht="13.5">
      <c r="A238" s="25"/>
      <c r="B238" s="44">
        <v>1091</v>
      </c>
      <c r="C238" s="25">
        <v>614200</v>
      </c>
      <c r="D238" s="26" t="s">
        <v>293</v>
      </c>
      <c r="E238" s="25" t="s">
        <v>412</v>
      </c>
      <c r="F238" s="65">
        <v>30000</v>
      </c>
      <c r="G238" s="65">
        <f t="shared" si="115"/>
        <v>22500</v>
      </c>
      <c r="H238" s="65">
        <f t="shared" si="116"/>
        <v>7500</v>
      </c>
      <c r="I238" s="115">
        <v>11500</v>
      </c>
      <c r="J238" s="113">
        <f t="shared" si="102"/>
        <v>153.33333333333334</v>
      </c>
    </row>
    <row r="239" spans="1:10" s="16" customFormat="1" ht="13.5">
      <c r="A239" s="25"/>
      <c r="B239" s="44">
        <v>1091</v>
      </c>
      <c r="C239" s="25">
        <v>614200</v>
      </c>
      <c r="D239" s="26" t="s">
        <v>296</v>
      </c>
      <c r="E239" s="25" t="s">
        <v>417</v>
      </c>
      <c r="F239" s="65">
        <v>30000</v>
      </c>
      <c r="G239" s="65">
        <f t="shared" si="115"/>
        <v>22500</v>
      </c>
      <c r="H239" s="65">
        <f t="shared" si="116"/>
        <v>7500</v>
      </c>
      <c r="I239" s="115">
        <v>2000</v>
      </c>
      <c r="J239" s="113">
        <f t="shared" si="102"/>
        <v>26.666666666666668</v>
      </c>
    </row>
    <row r="240" spans="1:10" s="16" customFormat="1" ht="13.5">
      <c r="A240" s="25"/>
      <c r="B240" s="44">
        <v>1091</v>
      </c>
      <c r="C240" s="25">
        <v>614200</v>
      </c>
      <c r="D240" s="26" t="s">
        <v>297</v>
      </c>
      <c r="E240" s="25" t="s">
        <v>413</v>
      </c>
      <c r="F240" s="65">
        <v>50000</v>
      </c>
      <c r="G240" s="65">
        <f t="shared" ref="G240" si="117">(F240/12)*9</f>
        <v>37500</v>
      </c>
      <c r="H240" s="65">
        <f t="shared" si="116"/>
        <v>12500</v>
      </c>
      <c r="I240" s="115">
        <v>4900</v>
      </c>
      <c r="J240" s="113">
        <f t="shared" si="102"/>
        <v>39.200000000000003</v>
      </c>
    </row>
    <row r="241" spans="1:10" s="16" customFormat="1" ht="13.5">
      <c r="A241" s="25"/>
      <c r="B241" s="44">
        <v>1091</v>
      </c>
      <c r="C241" s="25">
        <v>614800</v>
      </c>
      <c r="D241" s="26" t="s">
        <v>299</v>
      </c>
      <c r="E241" s="25" t="s">
        <v>498</v>
      </c>
      <c r="F241" s="65">
        <v>7500</v>
      </c>
      <c r="G241" s="65">
        <f t="shared" si="115"/>
        <v>5625</v>
      </c>
      <c r="H241" s="65">
        <f t="shared" si="116"/>
        <v>1875</v>
      </c>
      <c r="I241" s="115">
        <v>7238</v>
      </c>
      <c r="J241" s="113">
        <f t="shared" si="102"/>
        <v>386.02666666666664</v>
      </c>
    </row>
    <row r="242" spans="1:10" s="24" customFormat="1" ht="13.5">
      <c r="A242" s="21"/>
      <c r="B242" s="43"/>
      <c r="C242" s="21">
        <v>821000</v>
      </c>
      <c r="D242" s="22">
        <v>2</v>
      </c>
      <c r="E242" s="51" t="s">
        <v>213</v>
      </c>
      <c r="F242" s="63">
        <f>SUM(F243+F244)</f>
        <v>68000</v>
      </c>
      <c r="G242" s="63">
        <f>SUM(G243)</f>
        <v>3750</v>
      </c>
      <c r="H242" s="63">
        <f>SUM(H243+H244)</f>
        <v>17000</v>
      </c>
      <c r="I242" s="114">
        <f>SUM(I243+I244)</f>
        <v>2580.5100000000002</v>
      </c>
      <c r="J242" s="113">
        <f t="shared" si="102"/>
        <v>15.179470588235295</v>
      </c>
    </row>
    <row r="243" spans="1:10" s="16" customFormat="1" ht="13.5">
      <c r="A243" s="25"/>
      <c r="B243" s="44" t="s">
        <v>264</v>
      </c>
      <c r="C243" s="25">
        <v>821300</v>
      </c>
      <c r="D243" s="26" t="s">
        <v>54</v>
      </c>
      <c r="E243" s="25" t="s">
        <v>283</v>
      </c>
      <c r="F243" s="65">
        <v>5000</v>
      </c>
      <c r="G243" s="65">
        <f t="shared" ref="G243:G244" si="118">(F243/12)*9</f>
        <v>3750</v>
      </c>
      <c r="H243" s="65">
        <f t="shared" ref="H243:H244" si="119">SUM(F243/12)*3</f>
        <v>1250</v>
      </c>
      <c r="I243" s="115">
        <v>2580.5100000000002</v>
      </c>
      <c r="J243" s="113">
        <f t="shared" si="102"/>
        <v>206.44080000000002</v>
      </c>
    </row>
    <row r="244" spans="1:10" s="16" customFormat="1" ht="13.5">
      <c r="A244" s="32"/>
      <c r="B244" s="95" t="s">
        <v>264</v>
      </c>
      <c r="C244" s="32">
        <v>821600</v>
      </c>
      <c r="D244" s="33" t="s">
        <v>72</v>
      </c>
      <c r="E244" s="25" t="s">
        <v>497</v>
      </c>
      <c r="F244" s="67">
        <v>63000</v>
      </c>
      <c r="G244" s="67">
        <f t="shared" si="118"/>
        <v>47250</v>
      </c>
      <c r="H244" s="65">
        <f t="shared" si="119"/>
        <v>15750</v>
      </c>
      <c r="I244" s="115">
        <v>0</v>
      </c>
      <c r="J244" s="113">
        <f t="shared" si="102"/>
        <v>0</v>
      </c>
    </row>
    <row r="245" spans="1:10" s="16" customFormat="1" ht="13.5">
      <c r="A245" s="32"/>
      <c r="B245" s="32"/>
      <c r="C245" s="32"/>
      <c r="D245" s="33"/>
      <c r="E245" s="51" t="s">
        <v>404</v>
      </c>
      <c r="F245" s="69">
        <f>SUM(F216+F242)</f>
        <v>6569100</v>
      </c>
      <c r="G245" s="69">
        <f>SUM(G216+G242)</f>
        <v>4879575</v>
      </c>
      <c r="H245" s="69">
        <f>SUM(H216+H242)</f>
        <v>1642275</v>
      </c>
      <c r="I245" s="118">
        <f>SUM(I216+I242)</f>
        <v>1603671.8699999999</v>
      </c>
      <c r="J245" s="113">
        <f t="shared" si="102"/>
        <v>97.649411334886054</v>
      </c>
    </row>
    <row r="246" spans="1:10" s="16" customFormat="1" ht="13.5">
      <c r="A246" s="25"/>
      <c r="B246" s="25"/>
      <c r="C246" s="25"/>
      <c r="D246" s="26"/>
      <c r="E246" s="51" t="s">
        <v>289</v>
      </c>
      <c r="F246" s="63">
        <f>SUM(F15+F37+F90+F121+F155+F181+F189+F200+F207+F214+F245)</f>
        <v>32646600</v>
      </c>
      <c r="G246" s="63">
        <f>SUM(G15+G37+G90+G121+G155+G181+G189+G200+G207+G214+G245)</f>
        <v>24407700</v>
      </c>
      <c r="H246" s="63">
        <f>SUM(H15+H37+H90+H121+H155+H181+H189+H200+H207+H214+H245)</f>
        <v>8161650</v>
      </c>
      <c r="I246" s="114">
        <f>SUM(I15+I37+I90+I121+I155+I181+I189+I200+I207+I214+I245)</f>
        <v>5535609.3399999999</v>
      </c>
      <c r="J246" s="113">
        <f t="shared" si="102"/>
        <v>67.824635214693103</v>
      </c>
    </row>
    <row r="247" spans="1:10" s="16" customFormat="1" ht="12" customHeight="1">
      <c r="A247" s="46"/>
      <c r="B247" s="47"/>
      <c r="C247" s="47"/>
      <c r="D247" s="48"/>
      <c r="E247" s="47" t="s">
        <v>429</v>
      </c>
      <c r="F247" s="68"/>
      <c r="G247" s="68"/>
      <c r="H247" s="68"/>
      <c r="I247" s="117"/>
      <c r="J247" s="117"/>
    </row>
    <row r="248" spans="1:10" s="20" customFormat="1" ht="13.5">
      <c r="A248" s="17">
        <v>610000</v>
      </c>
      <c r="B248" s="17"/>
      <c r="C248" s="17"/>
      <c r="D248" s="18" t="s">
        <v>309</v>
      </c>
      <c r="E248" s="17" t="s">
        <v>182</v>
      </c>
      <c r="F248" s="62">
        <f t="shared" ref="F248" si="120">SUM(F249+F252+F254+F263+F272)</f>
        <v>22328400</v>
      </c>
      <c r="G248" s="62" t="e">
        <f>SUM(G249+G252+G254+G263+G272)</f>
        <v>#REF!</v>
      </c>
      <c r="H248" s="62">
        <f t="shared" ref="H248:I248" si="121">SUM(H249+H252+H254+H263+H272)</f>
        <v>5582100</v>
      </c>
      <c r="I248" s="113">
        <f t="shared" si="121"/>
        <v>4790230.97</v>
      </c>
      <c r="J248" s="113">
        <f t="shared" ref="J248:J282" si="122">SUM(I248/(H248/100))</f>
        <v>85.814137510972571</v>
      </c>
    </row>
    <row r="249" spans="1:10" s="24" customFormat="1" ht="13.5">
      <c r="A249" s="21">
        <v>611000</v>
      </c>
      <c r="B249" s="21"/>
      <c r="C249" s="21"/>
      <c r="D249" s="22" t="s">
        <v>10</v>
      </c>
      <c r="E249" s="21" t="s">
        <v>260</v>
      </c>
      <c r="F249" s="63">
        <f t="shared" ref="F249" si="123">SUM(F250+F251)</f>
        <v>5470000</v>
      </c>
      <c r="G249" s="63">
        <f>SUM(G250+G251)</f>
        <v>4102500</v>
      </c>
      <c r="H249" s="63">
        <f t="shared" ref="H249:I249" si="124">SUM(H250+H251)</f>
        <v>1367500</v>
      </c>
      <c r="I249" s="114">
        <f t="shared" si="124"/>
        <v>1277571.6599999999</v>
      </c>
      <c r="J249" s="113">
        <f t="shared" si="122"/>
        <v>93.4238873857404</v>
      </c>
    </row>
    <row r="250" spans="1:10" s="16" customFormat="1" ht="13.5">
      <c r="A250" s="25"/>
      <c r="B250" s="25">
        <v>611100</v>
      </c>
      <c r="C250" s="25"/>
      <c r="D250" s="26" t="s">
        <v>12</v>
      </c>
      <c r="E250" s="25" t="s">
        <v>261</v>
      </c>
      <c r="F250" s="65">
        <f t="shared" ref="F250" si="125">SUM(F160+F218)</f>
        <v>4690000</v>
      </c>
      <c r="G250" s="65">
        <f t="shared" ref="G250:G251" si="126">SUM(G160+G218)</f>
        <v>3517500</v>
      </c>
      <c r="H250" s="65">
        <f t="shared" ref="H250:I250" si="127">SUM(H160+H218)</f>
        <v>1172500</v>
      </c>
      <c r="I250" s="115">
        <f t="shared" si="127"/>
        <v>1138237.49</v>
      </c>
      <c r="J250" s="113">
        <f t="shared" si="122"/>
        <v>97.077824307036252</v>
      </c>
    </row>
    <row r="251" spans="1:10" s="16" customFormat="1" ht="13.5">
      <c r="A251" s="25"/>
      <c r="B251" s="25">
        <v>611200</v>
      </c>
      <c r="C251" s="25"/>
      <c r="D251" s="26" t="s">
        <v>20</v>
      </c>
      <c r="E251" s="25" t="s">
        <v>262</v>
      </c>
      <c r="F251" s="65">
        <f t="shared" ref="F251" si="128">SUM(F161+F219)</f>
        <v>780000</v>
      </c>
      <c r="G251" s="65">
        <f t="shared" si="126"/>
        <v>585000</v>
      </c>
      <c r="H251" s="65">
        <f t="shared" ref="H251:I251" si="129">SUM(H161+H219)</f>
        <v>195000</v>
      </c>
      <c r="I251" s="115">
        <f t="shared" si="129"/>
        <v>139334.16999999998</v>
      </c>
      <c r="J251" s="113">
        <f t="shared" si="122"/>
        <v>71.4534205128205</v>
      </c>
    </row>
    <row r="252" spans="1:10" s="24" customFormat="1" ht="13.5">
      <c r="A252" s="21">
        <v>612000</v>
      </c>
      <c r="B252" s="21"/>
      <c r="C252" s="21"/>
      <c r="D252" s="22" t="s">
        <v>29</v>
      </c>
      <c r="E252" s="21" t="s">
        <v>263</v>
      </c>
      <c r="F252" s="63">
        <f t="shared" ref="F252:I252" si="130">SUM(F253)</f>
        <v>505000</v>
      </c>
      <c r="G252" s="63">
        <f>SUM(G253)</f>
        <v>378750</v>
      </c>
      <c r="H252" s="63">
        <f t="shared" si="130"/>
        <v>126250</v>
      </c>
      <c r="I252" s="114">
        <f t="shared" si="130"/>
        <v>123165.56</v>
      </c>
      <c r="J252" s="113">
        <f t="shared" si="122"/>
        <v>97.556879207920787</v>
      </c>
    </row>
    <row r="253" spans="1:10" s="16" customFormat="1" ht="13.5">
      <c r="A253" s="25"/>
      <c r="B253" s="25">
        <v>612100</v>
      </c>
      <c r="C253" s="25"/>
      <c r="D253" s="26" t="s">
        <v>31</v>
      </c>
      <c r="E253" s="25" t="s">
        <v>263</v>
      </c>
      <c r="F253" s="65">
        <f t="shared" ref="F253" si="131">SUM(F163+F221)</f>
        <v>505000</v>
      </c>
      <c r="G253" s="65">
        <f>SUM(G163+G221)</f>
        <v>378750</v>
      </c>
      <c r="H253" s="65">
        <f t="shared" ref="H253:I253" si="132">SUM(H163+H221)</f>
        <v>126250</v>
      </c>
      <c r="I253" s="115">
        <f t="shared" si="132"/>
        <v>123165.56</v>
      </c>
      <c r="J253" s="113">
        <f t="shared" si="122"/>
        <v>97.556879207920787</v>
      </c>
    </row>
    <row r="254" spans="1:10" s="24" customFormat="1" ht="13.5">
      <c r="A254" s="21">
        <v>613000</v>
      </c>
      <c r="B254" s="21"/>
      <c r="C254" s="21"/>
      <c r="D254" s="22" t="s">
        <v>45</v>
      </c>
      <c r="E254" s="21" t="s">
        <v>183</v>
      </c>
      <c r="F254" s="63">
        <f t="shared" ref="F254" si="133">SUM(F255:F262)</f>
        <v>5336800</v>
      </c>
      <c r="G254" s="63" t="e">
        <f>SUM(G255:G262)</f>
        <v>#REF!</v>
      </c>
      <c r="H254" s="63">
        <f t="shared" ref="H254:I254" si="134">SUM(H255:H262)</f>
        <v>1334200</v>
      </c>
      <c r="I254" s="114">
        <f t="shared" si="134"/>
        <v>1015077.5300000001</v>
      </c>
      <c r="J254" s="113">
        <f t="shared" si="122"/>
        <v>76.081361864787894</v>
      </c>
    </row>
    <row r="255" spans="1:10" s="16" customFormat="1" ht="13.5">
      <c r="A255" s="25"/>
      <c r="B255" s="25">
        <v>613100</v>
      </c>
      <c r="C255" s="25"/>
      <c r="D255" s="26" t="s">
        <v>47</v>
      </c>
      <c r="E255" s="25" t="s">
        <v>185</v>
      </c>
      <c r="F255" s="65">
        <f>SUM(F8+F19+F41+F94+F125+F165+F185+F193+F204+F211+F223)</f>
        <v>14500</v>
      </c>
      <c r="G255" s="65">
        <f>SUM(G8+G19+G41+G94+G125+G165+G185+G193+G204+G211+G223)</f>
        <v>10875</v>
      </c>
      <c r="H255" s="65">
        <f>SUM(H8+H19+H41+H94+H125+H165+H185+H193+H204+H211+H223)</f>
        <v>3625</v>
      </c>
      <c r="I255" s="115">
        <f>SUM(I8+I19+I41+I94+I125+I165+I185+I193+I204+I211+I223)</f>
        <v>140.30000000000001</v>
      </c>
      <c r="J255" s="113">
        <f t="shared" si="122"/>
        <v>3.8703448275862073</v>
      </c>
    </row>
    <row r="256" spans="1:10" s="16" customFormat="1" ht="13.5">
      <c r="A256" s="25"/>
      <c r="B256" s="25">
        <v>613200</v>
      </c>
      <c r="C256" s="25"/>
      <c r="D256" s="26" t="s">
        <v>50</v>
      </c>
      <c r="E256" s="25" t="s">
        <v>265</v>
      </c>
      <c r="F256" s="65">
        <f>SUM(F126+F166+F224)</f>
        <v>395000</v>
      </c>
      <c r="G256" s="65">
        <f>SUM(G126+G166+G224)</f>
        <v>296250</v>
      </c>
      <c r="H256" s="65">
        <f>SUM(H126+H166+H224)</f>
        <v>98750</v>
      </c>
      <c r="I256" s="115">
        <f>SUM(I126+I166+I224)</f>
        <v>102838.61000000002</v>
      </c>
      <c r="J256" s="113">
        <f t="shared" si="122"/>
        <v>104.14036455696204</v>
      </c>
    </row>
    <row r="257" spans="1:10" s="16" customFormat="1" ht="13.5">
      <c r="A257" s="25"/>
      <c r="B257" s="25">
        <v>613300</v>
      </c>
      <c r="C257" s="25"/>
      <c r="D257" s="26" t="s">
        <v>266</v>
      </c>
      <c r="E257" s="25" t="s">
        <v>267</v>
      </c>
      <c r="F257" s="65">
        <f>SUM(F127+F128+F129+F130+F167+F225+F226)</f>
        <v>2688725</v>
      </c>
      <c r="G257" s="65" t="e">
        <f>SUM(G127+G128+G129+G130+#REF!+#REF!+G167+G225)</f>
        <v>#REF!</v>
      </c>
      <c r="H257" s="65">
        <f t="shared" ref="H257:I257" si="135">SUM(H127+H128+H129+H130+H167+H225+H226)</f>
        <v>672181.25</v>
      </c>
      <c r="I257" s="115">
        <f t="shared" si="135"/>
        <v>688581.38</v>
      </c>
      <c r="J257" s="113">
        <f t="shared" si="122"/>
        <v>102.43983746943253</v>
      </c>
    </row>
    <row r="258" spans="1:10" s="16" customFormat="1" ht="13.5">
      <c r="A258" s="25"/>
      <c r="B258" s="25">
        <v>613400</v>
      </c>
      <c r="C258" s="25"/>
      <c r="D258" s="26" t="s">
        <v>268</v>
      </c>
      <c r="E258" s="25" t="s">
        <v>269</v>
      </c>
      <c r="F258" s="65">
        <f>SUM(F95+F96+F168+F227)</f>
        <v>114100</v>
      </c>
      <c r="G258" s="65">
        <f>SUM(G95+G96+G168+G227)</f>
        <v>85575</v>
      </c>
      <c r="H258" s="65">
        <f>SUM(H95+H96+H168+H227)</f>
        <v>28525</v>
      </c>
      <c r="I258" s="115">
        <f>SUM(I95+I96+I168+I227)</f>
        <v>13741.67</v>
      </c>
      <c r="J258" s="113">
        <f t="shared" si="122"/>
        <v>48.174127957931638</v>
      </c>
    </row>
    <row r="259" spans="1:10" s="16" customFormat="1" ht="13.5">
      <c r="A259" s="25"/>
      <c r="B259" s="25">
        <v>613500</v>
      </c>
      <c r="C259" s="25"/>
      <c r="D259" s="26" t="s">
        <v>270</v>
      </c>
      <c r="E259" s="25" t="s">
        <v>271</v>
      </c>
      <c r="F259" s="65">
        <f>SUM(F42+F169+F228)</f>
        <v>187000</v>
      </c>
      <c r="G259" s="65">
        <f>SUM(G42+G169+G228)</f>
        <v>140250</v>
      </c>
      <c r="H259" s="65">
        <f>SUM(H42+H169+H228)</f>
        <v>46750</v>
      </c>
      <c r="I259" s="115">
        <f>SUM(I42+I169+I228)</f>
        <v>47866.399999999994</v>
      </c>
      <c r="J259" s="113">
        <f t="shared" si="122"/>
        <v>102.38802139037432</v>
      </c>
    </row>
    <row r="260" spans="1:10" s="16" customFormat="1" ht="13.5">
      <c r="A260" s="25"/>
      <c r="B260" s="25">
        <v>613700</v>
      </c>
      <c r="C260" s="25"/>
      <c r="D260" s="26" t="s">
        <v>272</v>
      </c>
      <c r="E260" s="25" t="s">
        <v>273</v>
      </c>
      <c r="F260" s="65">
        <f>SUM(F20+F97+F98+F99+F100+F101+F131+F170+F229)</f>
        <v>1045200</v>
      </c>
      <c r="G260" s="65">
        <f>SUM(G20+G97+G99+G100+G101+G131+G170+G229)</f>
        <v>734250</v>
      </c>
      <c r="H260" s="65">
        <f>SUM(H20+H97+H98+H99+H100+H101+H131+H170+H229)</f>
        <v>261300</v>
      </c>
      <c r="I260" s="115">
        <f>SUM(I20+I97+I98+I99+I100+I101+I131+I170+I229)</f>
        <v>31317.16</v>
      </c>
      <c r="J260" s="113">
        <f t="shared" si="122"/>
        <v>11.985135859165711</v>
      </c>
    </row>
    <row r="261" spans="1:10" s="16" customFormat="1" ht="13.5">
      <c r="A261" s="25"/>
      <c r="B261" s="25">
        <v>613800</v>
      </c>
      <c r="C261" s="25"/>
      <c r="D261" s="26" t="s">
        <v>274</v>
      </c>
      <c r="E261" s="25" t="s">
        <v>189</v>
      </c>
      <c r="F261" s="65">
        <f>SUM(F21+F171+F230)</f>
        <v>31500</v>
      </c>
      <c r="G261" s="65">
        <f>SUM(G21+G171+G230)</f>
        <v>23625</v>
      </c>
      <c r="H261" s="65">
        <f>SUM(H21+H171+H230)</f>
        <v>7875</v>
      </c>
      <c r="I261" s="115">
        <f>SUM(I21+I171+I230)</f>
        <v>2959.47</v>
      </c>
      <c r="J261" s="113">
        <f t="shared" si="122"/>
        <v>37.580571428571425</v>
      </c>
    </row>
    <row r="262" spans="1:10" s="16" customFormat="1" ht="13.5">
      <c r="A262" s="25"/>
      <c r="B262" s="25">
        <v>613900</v>
      </c>
      <c r="C262" s="25"/>
      <c r="D262" s="26" t="s">
        <v>276</v>
      </c>
      <c r="E262" s="25" t="s">
        <v>186</v>
      </c>
      <c r="F262" s="65">
        <f>SUM(F9+F10+F11+F22+F23+F24+F43+F44+F102+F103+F104+F105+F132+F133+F134+F172+F173+F174+F175+F186+F187+F194+F195+F196+F197+F198+F199+F205+F206+F212+F213+F231+F232)</f>
        <v>860775</v>
      </c>
      <c r="G262" s="65" t="e">
        <f>SUM(G9+G10+G11+G22+G23+#REF!+G24+G43+G44+#REF!+G102+G103+G104+G105+G132+G133+G134+G172+G173+G174+G175+G186+G187+G194+G195+G196+G197+G198+G199+G205+G206+G212+G213+G231+G232)</f>
        <v>#REF!</v>
      </c>
      <c r="H262" s="65">
        <f>SUM(H9+H10+H11+H22+H23+H24+H43+H44+H102+H103+H104+H105+H132+H133+H134+H172+H173+H174+H175+H186+H187+H194+H195+H196+H197+H198+H199+H205+H206+H212+H213+H231+H232)</f>
        <v>215193.75</v>
      </c>
      <c r="I262" s="115">
        <f>SUM(I9+I10+I11+I22+I23+I24+I43+I44+I102+I103+I104+I105+I132+I133+I134+I172+I173+I174+I175+I186+I187+I194+I195+I196+I197+I198+I199+I205+I206+I212+I213+I231+I232)</f>
        <v>127632.54000000002</v>
      </c>
      <c r="J262" s="113">
        <f t="shared" si="122"/>
        <v>59.310523656007675</v>
      </c>
    </row>
    <row r="263" spans="1:10" s="24" customFormat="1" ht="13.5">
      <c r="A263" s="21">
        <v>614000</v>
      </c>
      <c r="B263" s="21"/>
      <c r="C263" s="21"/>
      <c r="D263" s="22" t="s">
        <v>278</v>
      </c>
      <c r="E263" s="21" t="s">
        <v>196</v>
      </c>
      <c r="F263" s="63">
        <f t="shared" ref="F263" si="136">SUM(F264:F271)</f>
        <v>10636600</v>
      </c>
      <c r="G263" s="63" t="e">
        <f>SUM(G264:G271)</f>
        <v>#REF!</v>
      </c>
      <c r="H263" s="63">
        <f t="shared" ref="H263:I263" si="137">SUM(H264:H271)</f>
        <v>2659150</v>
      </c>
      <c r="I263" s="114">
        <f t="shared" si="137"/>
        <v>2217315.08</v>
      </c>
      <c r="J263" s="113">
        <f t="shared" si="122"/>
        <v>83.384355151082119</v>
      </c>
    </row>
    <row r="264" spans="1:10" s="16" customFormat="1" ht="13.5">
      <c r="A264" s="25"/>
      <c r="B264" s="25">
        <v>614100</v>
      </c>
      <c r="C264" s="25"/>
      <c r="D264" s="26" t="s">
        <v>279</v>
      </c>
      <c r="E264" s="25" t="s">
        <v>290</v>
      </c>
      <c r="F264" s="65">
        <f>SUM(F46+F47+F107+F139+F140)</f>
        <v>338000</v>
      </c>
      <c r="G264" s="65" t="e">
        <f>SUM(#REF!+G46+G107+G139+G140)</f>
        <v>#REF!</v>
      </c>
      <c r="H264" s="65">
        <f>SUM(H46+H47+H107+H139+H140)</f>
        <v>84500</v>
      </c>
      <c r="I264" s="115">
        <f>SUM(I46+I47+I107+I139+I140)</f>
        <v>85329.299999999988</v>
      </c>
      <c r="J264" s="113">
        <f t="shared" si="122"/>
        <v>100.98142011834318</v>
      </c>
    </row>
    <row r="265" spans="1:10" s="16" customFormat="1" ht="13.5">
      <c r="A265" s="25"/>
      <c r="B265" s="25">
        <v>614200</v>
      </c>
      <c r="C265" s="25"/>
      <c r="D265" s="26" t="s">
        <v>280</v>
      </c>
      <c r="E265" s="25" t="s">
        <v>291</v>
      </c>
      <c r="F265" s="65">
        <f>SUM(F48+F49+F50+F51+F52+F53+F54+F55+F56+F57+F108+F109+F234+F235+F236+F237+F238+F239+F240)</f>
        <v>7001800</v>
      </c>
      <c r="G265" s="65" t="e">
        <f>SUM(G48+G49+G50+G51+G52+G53+G54+G55+#REF!+G56+G57+#REF!+G108+#REF!+G234+G235+G236+G238+G239+G241)</f>
        <v>#REF!</v>
      </c>
      <c r="H265" s="65">
        <f>SUM(H48+H49+H50+H51+H52+H53+H54+H55+H56+H57+H108+H109+H234+H235+H236+H237+H238+H239+H240)</f>
        <v>1750450</v>
      </c>
      <c r="I265" s="115">
        <f>SUM(I48+I49+I50+I51+I52+I53+I54+I55+I56+I57+I108+I109+I234+I235+I236+I237+I238+I239+I240)</f>
        <v>1585602.55</v>
      </c>
      <c r="J265" s="113">
        <f t="shared" si="122"/>
        <v>90.582567339826909</v>
      </c>
    </row>
    <row r="266" spans="1:10" s="16" customFormat="1" ht="13.5">
      <c r="A266" s="25"/>
      <c r="B266" s="25">
        <v>614300</v>
      </c>
      <c r="C266" s="25"/>
      <c r="D266" s="26" t="s">
        <v>282</v>
      </c>
      <c r="E266" s="25" t="s">
        <v>292</v>
      </c>
      <c r="F266" s="65">
        <f>SUM(F58+F59+F60+F61+F62+F63+F64+F65+F66+F67+F68+F69+F70+F71+F72+F73+F77+F78+F110+F113)</f>
        <v>935500</v>
      </c>
      <c r="G266" s="65" t="e">
        <f>SUM(#REF!+G58+G59+G60+G61+G62+G63+G64+G65+G66+G67+G68+G69+G71+G72+G73+G77+G78+G79+G110+G113)</f>
        <v>#REF!</v>
      </c>
      <c r="H266" s="65">
        <f>SUM(H58+H59+H60+H61+H62+H63+H64+H65+H66+H67+H68+H69+H70+H71+H72+H73+H77+H78+H110+H113)</f>
        <v>233875</v>
      </c>
      <c r="I266" s="115">
        <f>SUM(I58+I59+I60+I61+I62+I63+I64+I65+I66+I67+I68+I69+I70+I71+I72+I73+I77+I78+I110+I113)</f>
        <v>177260</v>
      </c>
      <c r="J266" s="113">
        <f t="shared" si="122"/>
        <v>75.79262426509888</v>
      </c>
    </row>
    <row r="267" spans="1:10" s="16" customFormat="1" ht="13.5">
      <c r="A267" s="25"/>
      <c r="B267" s="25">
        <v>614400</v>
      </c>
      <c r="C267" s="25"/>
      <c r="D267" s="26" t="s">
        <v>293</v>
      </c>
      <c r="E267" s="25" t="s">
        <v>294</v>
      </c>
      <c r="F267" s="65">
        <f>SUM(F26+F27+F28+F79+F80+F81+F82+F83+F84+F85+F86+F87+F88+F89+F114+F115+F141+F142)</f>
        <v>1513800</v>
      </c>
      <c r="G267" s="65" t="e">
        <f>SUM(G26+G27+G28+#REF!+G80+G81+G82+G83+G84+G85+G86+G87+G88+#REF!+#REF!+#REF!+G114+G115+G142)</f>
        <v>#REF!</v>
      </c>
      <c r="H267" s="65">
        <f>SUM(H26+H27+H28+H79+H80+H81+H82+H83+H84+H85+H86+H87+H88+H89+H114+H115+H141+H142)</f>
        <v>378450</v>
      </c>
      <c r="I267" s="115">
        <f>SUM(I26+I27+I28+I79+I80+I81+I82+I83+I84+I85+I86+I87+I88+I89+I114+I115+I141+I142)</f>
        <v>290499.94999999995</v>
      </c>
      <c r="J267" s="113">
        <f t="shared" si="122"/>
        <v>76.760457127757945</v>
      </c>
    </row>
    <row r="268" spans="1:10" s="16" customFormat="1" ht="13.5">
      <c r="A268" s="25"/>
      <c r="B268" s="26" t="s">
        <v>295</v>
      </c>
      <c r="C268" s="25"/>
      <c r="D268" s="26" t="s">
        <v>296</v>
      </c>
      <c r="E268" s="53" t="s">
        <v>407</v>
      </c>
      <c r="F268" s="65">
        <f>SUM(F29+F30+F116)</f>
        <v>670000</v>
      </c>
      <c r="G268" s="65">
        <f>SUM(G29+G30+G116)</f>
        <v>502500</v>
      </c>
      <c r="H268" s="65">
        <f>SUM(H29+H30+H116)</f>
        <v>167500</v>
      </c>
      <c r="I268" s="115">
        <f>SUM(I29+I30+I116)</f>
        <v>55532</v>
      </c>
      <c r="J268" s="113">
        <f t="shared" si="122"/>
        <v>33.153432835820894</v>
      </c>
    </row>
    <row r="269" spans="1:10" s="16" customFormat="1" ht="13.5">
      <c r="A269" s="25"/>
      <c r="B269" s="26">
        <v>614700</v>
      </c>
      <c r="C269" s="25"/>
      <c r="D269" s="26" t="s">
        <v>297</v>
      </c>
      <c r="E269" s="53" t="s">
        <v>486</v>
      </c>
      <c r="F269" s="65">
        <f>SUM(F31)</f>
        <v>10000</v>
      </c>
      <c r="G269" s="65"/>
      <c r="H269" s="65">
        <f>SUM(H31)</f>
        <v>2500</v>
      </c>
      <c r="I269" s="115">
        <f>SUM(I31)</f>
        <v>9024.24</v>
      </c>
      <c r="J269" s="113">
        <f t="shared" si="122"/>
        <v>360.96960000000001</v>
      </c>
    </row>
    <row r="270" spans="1:10" s="16" customFormat="1" ht="13.5">
      <c r="A270" s="25"/>
      <c r="B270" s="25">
        <v>614800</v>
      </c>
      <c r="C270" s="25"/>
      <c r="D270" s="26" t="s">
        <v>299</v>
      </c>
      <c r="E270" s="25" t="s">
        <v>298</v>
      </c>
      <c r="F270" s="65">
        <f>SUM(F33+F34)</f>
        <v>110000</v>
      </c>
      <c r="G270" s="65">
        <f>SUM(G33+G34)</f>
        <v>82500</v>
      </c>
      <c r="H270" s="65">
        <f>SUM(H33+H34)</f>
        <v>27500</v>
      </c>
      <c r="I270" s="115">
        <f>SUM(I33+I34)</f>
        <v>4480</v>
      </c>
      <c r="J270" s="113">
        <f t="shared" si="122"/>
        <v>16.290909090909089</v>
      </c>
    </row>
    <row r="271" spans="1:10" s="16" customFormat="1" ht="13.5">
      <c r="A271" s="25"/>
      <c r="B271" s="25">
        <v>614800</v>
      </c>
      <c r="C271" s="25"/>
      <c r="D271" s="26" t="s">
        <v>485</v>
      </c>
      <c r="E271" s="25" t="s">
        <v>300</v>
      </c>
      <c r="F271" s="65">
        <f>SUM(F32+F241)</f>
        <v>57500</v>
      </c>
      <c r="G271" s="65">
        <f>SUM(G32)</f>
        <v>37500</v>
      </c>
      <c r="H271" s="65">
        <f>SUM(H32+H241)</f>
        <v>14375</v>
      </c>
      <c r="I271" s="115">
        <f>SUM(I32+I241)</f>
        <v>9587.0400000000009</v>
      </c>
      <c r="J271" s="113">
        <f t="shared" si="122"/>
        <v>66.692452173913054</v>
      </c>
    </row>
    <row r="272" spans="1:10" s="24" customFormat="1" ht="13.5">
      <c r="A272" s="21">
        <v>616000</v>
      </c>
      <c r="B272" s="43"/>
      <c r="C272" s="21"/>
      <c r="D272" s="22" t="s">
        <v>301</v>
      </c>
      <c r="E272" s="21" t="s">
        <v>221</v>
      </c>
      <c r="F272" s="63">
        <f t="shared" ref="F272:I272" si="138">SUM(F273)</f>
        <v>380000</v>
      </c>
      <c r="G272" s="63">
        <f>SUM(G273)</f>
        <v>285000</v>
      </c>
      <c r="H272" s="63">
        <f t="shared" si="138"/>
        <v>95000</v>
      </c>
      <c r="I272" s="114">
        <f t="shared" si="138"/>
        <v>157101.14000000001</v>
      </c>
      <c r="J272" s="113">
        <f t="shared" si="122"/>
        <v>165.3696210526316</v>
      </c>
    </row>
    <row r="273" spans="1:10" s="16" customFormat="1" ht="13.5">
      <c r="A273" s="25"/>
      <c r="B273" s="44">
        <v>616100</v>
      </c>
      <c r="C273" s="25"/>
      <c r="D273" s="26" t="s">
        <v>302</v>
      </c>
      <c r="E273" s="25" t="s">
        <v>223</v>
      </c>
      <c r="F273" s="65">
        <f t="shared" ref="F273" si="139">SUM(F144)</f>
        <v>380000</v>
      </c>
      <c r="G273" s="65">
        <f>SUM(G144)</f>
        <v>285000</v>
      </c>
      <c r="H273" s="65">
        <f t="shared" ref="H273:I273" si="140">SUM(H144)</f>
        <v>95000</v>
      </c>
      <c r="I273" s="115">
        <f t="shared" si="140"/>
        <v>157101.14000000001</v>
      </c>
      <c r="J273" s="113">
        <f t="shared" si="122"/>
        <v>165.3696210526316</v>
      </c>
    </row>
    <row r="274" spans="1:10" s="24" customFormat="1" ht="13.5">
      <c r="A274" s="21">
        <v>810000</v>
      </c>
      <c r="B274" s="21"/>
      <c r="C274" s="21"/>
      <c r="D274" s="22" t="s">
        <v>308</v>
      </c>
      <c r="E274" s="51" t="s">
        <v>213</v>
      </c>
      <c r="F274" s="63">
        <f t="shared" ref="F274" si="141">SUM(F275:F278)</f>
        <v>9048200</v>
      </c>
      <c r="G274" s="63" t="e">
        <f>SUM(G275:G278)</f>
        <v>#REF!</v>
      </c>
      <c r="H274" s="63">
        <f t="shared" ref="H274:I274" si="142">SUM(H275:H278)</f>
        <v>2262050</v>
      </c>
      <c r="I274" s="114">
        <f t="shared" si="142"/>
        <v>237838.19999999998</v>
      </c>
      <c r="J274" s="113">
        <f t="shared" si="122"/>
        <v>10.514276872748169</v>
      </c>
    </row>
    <row r="275" spans="1:10" s="16" customFormat="1" ht="13.5">
      <c r="A275" s="25"/>
      <c r="B275" s="25">
        <v>821100</v>
      </c>
      <c r="C275" s="25"/>
      <c r="D275" s="26" t="s">
        <v>54</v>
      </c>
      <c r="E275" s="25" t="s">
        <v>303</v>
      </c>
      <c r="F275" s="65">
        <f t="shared" ref="F275" si="143">SUM(F146)</f>
        <v>5000</v>
      </c>
      <c r="G275" s="65">
        <f>SUM(G146)</f>
        <v>3750</v>
      </c>
      <c r="H275" s="65">
        <f t="shared" ref="H275:I275" si="144">SUM(H146)</f>
        <v>1250</v>
      </c>
      <c r="I275" s="115">
        <f t="shared" si="144"/>
        <v>0</v>
      </c>
      <c r="J275" s="113">
        <f t="shared" si="122"/>
        <v>0</v>
      </c>
    </row>
    <row r="276" spans="1:10" s="16" customFormat="1" ht="13.5">
      <c r="A276" s="25"/>
      <c r="B276" s="25">
        <v>821300</v>
      </c>
      <c r="C276" s="25"/>
      <c r="D276" s="26" t="s">
        <v>72</v>
      </c>
      <c r="E276" s="25" t="s">
        <v>283</v>
      </c>
      <c r="F276" s="65">
        <f>SUM(F118+F119+F120+F36+F178+F243)</f>
        <v>536500</v>
      </c>
      <c r="G276" s="65">
        <f>SUM(G118+G119+G120+G178+G243)</f>
        <v>372375</v>
      </c>
      <c r="H276" s="65">
        <f>SUM(H118+H119+H120+H36+H178+H243)</f>
        <v>134125</v>
      </c>
      <c r="I276" s="115">
        <f>SUM(I118+I119+I120+I36+I178+I243)</f>
        <v>2580.5100000000002</v>
      </c>
      <c r="J276" s="113">
        <f t="shared" si="122"/>
        <v>1.9239589934762351</v>
      </c>
    </row>
    <row r="277" spans="1:10" s="16" customFormat="1" ht="13.5">
      <c r="A277" s="25"/>
      <c r="B277" s="25">
        <v>821500</v>
      </c>
      <c r="C277" s="25"/>
      <c r="D277" s="26" t="s">
        <v>82</v>
      </c>
      <c r="E277" s="25" t="s">
        <v>304</v>
      </c>
      <c r="F277" s="65">
        <f>SUM(F14+F147)</f>
        <v>120000</v>
      </c>
      <c r="G277" s="65" t="e">
        <f>SUM(G14+#REF!+G147)</f>
        <v>#REF!</v>
      </c>
      <c r="H277" s="65">
        <f>SUM(H14+H147)</f>
        <v>30000</v>
      </c>
      <c r="I277" s="115">
        <f>SUM(I14+I147)</f>
        <v>2365.81</v>
      </c>
      <c r="J277" s="113">
        <f t="shared" si="122"/>
        <v>7.8860333333333328</v>
      </c>
    </row>
    <row r="278" spans="1:10" s="16" customFormat="1" ht="13.5">
      <c r="A278" s="25"/>
      <c r="B278" s="25">
        <v>821600</v>
      </c>
      <c r="C278" s="25"/>
      <c r="D278" s="26" t="s">
        <v>94</v>
      </c>
      <c r="E278" s="25" t="s">
        <v>284</v>
      </c>
      <c r="F278" s="65">
        <f>SUM(F148+F149+F150+F151+F152+F153+F180+F244)</f>
        <v>8386700</v>
      </c>
      <c r="G278" s="65">
        <f>SUM(G148+G149+G150+G151+G152+G153+G180)</f>
        <v>6242775</v>
      </c>
      <c r="H278" s="65">
        <f>SUM(H148+H149+H150+H151+H152+H153+H180+H244)</f>
        <v>2096675</v>
      </c>
      <c r="I278" s="115">
        <f>SUM(I148+I149+I150+I151+I152+I153+I180+I244)</f>
        <v>232891.87999999998</v>
      </c>
      <c r="J278" s="113">
        <f t="shared" si="122"/>
        <v>11.107676678550561</v>
      </c>
    </row>
    <row r="279" spans="1:10" s="24" customFormat="1" ht="13.5">
      <c r="A279" s="21"/>
      <c r="B279" s="21"/>
      <c r="C279" s="21"/>
      <c r="D279" s="22" t="s">
        <v>169</v>
      </c>
      <c r="E279" s="51" t="s">
        <v>187</v>
      </c>
      <c r="F279" s="63">
        <f t="shared" ref="F279" si="145">SUM(F188)</f>
        <v>20000</v>
      </c>
      <c r="G279" s="63">
        <f>SUM(G188)</f>
        <v>15000</v>
      </c>
      <c r="H279" s="63">
        <f t="shared" ref="H279:I279" si="146">SUM(H188)</f>
        <v>5000</v>
      </c>
      <c r="I279" s="114">
        <f t="shared" si="146"/>
        <v>0</v>
      </c>
      <c r="J279" s="113">
        <f t="shared" si="122"/>
        <v>0</v>
      </c>
    </row>
    <row r="280" spans="1:10" s="16" customFormat="1" ht="13.5">
      <c r="A280" s="25"/>
      <c r="B280" s="25"/>
      <c r="C280" s="25"/>
      <c r="D280" s="26"/>
      <c r="E280" s="51" t="s">
        <v>289</v>
      </c>
      <c r="F280" s="63">
        <f t="shared" ref="F280" si="147">SUM(F248+F274+F279)</f>
        <v>31396600</v>
      </c>
      <c r="G280" s="63" t="e">
        <f>SUM(G248+G274+G279)</f>
        <v>#REF!</v>
      </c>
      <c r="H280" s="63">
        <f t="shared" ref="H280:I280" si="148">SUM(H248+H274+H279)</f>
        <v>7849150</v>
      </c>
      <c r="I280" s="114">
        <f t="shared" si="148"/>
        <v>5028069.17</v>
      </c>
      <c r="J280" s="113">
        <f t="shared" si="122"/>
        <v>64.058772860755624</v>
      </c>
    </row>
    <row r="281" spans="1:10" s="24" customFormat="1" ht="13.5">
      <c r="A281" s="21"/>
      <c r="B281" s="21">
        <v>823100</v>
      </c>
      <c r="C281" s="21"/>
      <c r="D281" s="22" t="s">
        <v>310</v>
      </c>
      <c r="E281" s="51" t="s">
        <v>305</v>
      </c>
      <c r="F281" s="63">
        <f t="shared" ref="F281" si="149">SUM(F154)</f>
        <v>1250000</v>
      </c>
      <c r="G281" s="63">
        <f>SUM(G154)</f>
        <v>937500</v>
      </c>
      <c r="H281" s="63">
        <f t="shared" ref="H281:I281" si="150">SUM(H154)</f>
        <v>312500</v>
      </c>
      <c r="I281" s="114">
        <f t="shared" si="150"/>
        <v>507540.17</v>
      </c>
      <c r="J281" s="113">
        <f t="shared" si="122"/>
        <v>162.41285439999999</v>
      </c>
    </row>
    <row r="282" spans="1:10" s="16" customFormat="1" ht="13.5">
      <c r="A282" s="25"/>
      <c r="B282" s="25"/>
      <c r="C282" s="25"/>
      <c r="D282" s="26"/>
      <c r="E282" s="51" t="s">
        <v>379</v>
      </c>
      <c r="F282" s="63">
        <f t="shared" ref="F282" si="151">SUM(F248+F274+F279+F281)</f>
        <v>32646600</v>
      </c>
      <c r="G282" s="63" t="e">
        <f>SUM(G248+G274+G279+G281)</f>
        <v>#REF!</v>
      </c>
      <c r="H282" s="63">
        <f t="shared" ref="H282:I282" si="152">SUM(H248+H274+H279+H281)</f>
        <v>8161650</v>
      </c>
      <c r="I282" s="114">
        <f t="shared" si="152"/>
        <v>5535609.3399999999</v>
      </c>
      <c r="J282" s="113">
        <f t="shared" si="122"/>
        <v>67.824635214693103</v>
      </c>
    </row>
    <row r="283" spans="1:10" s="36" customFormat="1" ht="12.75">
      <c r="D283" s="37"/>
      <c r="F283" s="38"/>
      <c r="G283" s="38"/>
      <c r="H283" s="38"/>
      <c r="I283" s="119"/>
      <c r="J283" s="119"/>
    </row>
    <row r="284" spans="1:10" s="36" customFormat="1" ht="12">
      <c r="A284" s="88"/>
      <c r="B284" s="88"/>
      <c r="C284" s="88"/>
      <c r="D284" s="89"/>
      <c r="E284" s="88"/>
      <c r="I284" s="120"/>
      <c r="J284" s="120"/>
    </row>
  </sheetData>
  <printOptions horizontalCentered="1"/>
  <pageMargins left="0.11811023622047245" right="0.11811023622047245" top="0.43307086614173229" bottom="0.3937007874015748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naslovna strana</vt:lpstr>
      <vt:lpstr>tekući bilans</vt:lpstr>
      <vt:lpstr>(prihodi)</vt:lpstr>
      <vt:lpstr>(izdaci)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2025-05-19T13:04:28Z</cp:lastPrinted>
  <dcterms:created xsi:type="dcterms:W3CDTF">2016-11-03T07:20:33Z</dcterms:created>
  <dcterms:modified xsi:type="dcterms:W3CDTF">2025-05-19T13:14:27Z</dcterms:modified>
</cp:coreProperties>
</file>