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1340" windowWidth="18990" windowHeight="12015" activeTab="2"/>
  </bookViews>
  <sheets>
    <sheet name="naslovna strana  " sheetId="10" r:id="rId1"/>
    <sheet name="(prihodi)" sheetId="4" r:id="rId2"/>
    <sheet name="(izdaci)" sheetId="11" r:id="rId3"/>
    <sheet name="Sheet1" sheetId="1" r:id="rId4"/>
    <sheet name="Sheet2" sheetId="2" r:id="rId5"/>
    <sheet name="Sheet3" sheetId="3" r:id="rId6"/>
    <sheet name="Sheet4" sheetId="12" r:id="rId7"/>
  </sheets>
  <definedNames>
    <definedName name="_xlnm.Print_Titles" localSheetId="2">'(izdaci)'!$2:$3</definedName>
    <definedName name="_xlnm.Print_Titles" localSheetId="1">'(prihodi)'!$3:$6</definedName>
  </definedNames>
  <calcPr calcId="125725"/>
</workbook>
</file>

<file path=xl/calcChain.xml><?xml version="1.0" encoding="utf-8"?>
<calcChain xmlns="http://schemas.openxmlformats.org/spreadsheetml/2006/main">
  <c r="G8" i="11"/>
  <c r="G221"/>
  <c r="G219"/>
  <c r="G218"/>
  <c r="G217"/>
  <c r="G216"/>
  <c r="G242" s="1"/>
  <c r="G215"/>
  <c r="G227"/>
  <c r="G228"/>
  <c r="G230"/>
  <c r="G232"/>
  <c r="G233"/>
  <c r="G235"/>
  <c r="G236"/>
  <c r="G237"/>
  <c r="G238"/>
  <c r="G239"/>
  <c r="G241"/>
  <c r="G243"/>
  <c r="G245"/>
  <c r="G246"/>
  <c r="G247"/>
  <c r="G249"/>
  <c r="G213"/>
  <c r="G212"/>
  <c r="G211"/>
  <c r="G210"/>
  <c r="G209"/>
  <c r="G208"/>
  <c r="G207"/>
  <c r="G206"/>
  <c r="G204"/>
  <c r="G202"/>
  <c r="G201"/>
  <c r="G196"/>
  <c r="G195"/>
  <c r="G190"/>
  <c r="G189"/>
  <c r="G184"/>
  <c r="G183"/>
  <c r="G182"/>
  <c r="G181"/>
  <c r="G180"/>
  <c r="G179"/>
  <c r="G174"/>
  <c r="G173"/>
  <c r="G172"/>
  <c r="G167"/>
  <c r="G166"/>
  <c r="G165"/>
  <c r="G163"/>
  <c r="G160"/>
  <c r="G159"/>
  <c r="G158"/>
  <c r="G157"/>
  <c r="G156"/>
  <c r="G155"/>
  <c r="G154"/>
  <c r="G153"/>
  <c r="G152"/>
  <c r="G150"/>
  <c r="G148"/>
  <c r="G147"/>
  <c r="G141"/>
  <c r="G140"/>
  <c r="G139"/>
  <c r="G138"/>
  <c r="G137"/>
  <c r="G136"/>
  <c r="G135"/>
  <c r="G134"/>
  <c r="G133"/>
  <c r="G131"/>
  <c r="G129"/>
  <c r="G128"/>
  <c r="G244" s="1"/>
  <c r="G127"/>
  <c r="G126"/>
  <c r="G121"/>
  <c r="G120"/>
  <c r="G119"/>
  <c r="G118"/>
  <c r="G117"/>
  <c r="G116"/>
  <c r="G115"/>
  <c r="G114"/>
  <c r="G234" s="1"/>
  <c r="G113"/>
  <c r="G112"/>
  <c r="G111"/>
  <c r="G110"/>
  <c r="G105"/>
  <c r="G104"/>
  <c r="G103"/>
  <c r="G102"/>
  <c r="G101"/>
  <c r="G99"/>
  <c r="G98"/>
  <c r="G97"/>
  <c r="G96"/>
  <c r="G95"/>
  <c r="G92"/>
  <c r="G91"/>
  <c r="G90"/>
  <c r="G89"/>
  <c r="G88"/>
  <c r="G87"/>
  <c r="G86"/>
  <c r="G85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0"/>
  <c r="G39"/>
  <c r="G38"/>
  <c r="G33"/>
  <c r="G31"/>
  <c r="G30"/>
  <c r="G29"/>
  <c r="G28"/>
  <c r="G27"/>
  <c r="G26"/>
  <c r="G25"/>
  <c r="G24"/>
  <c r="G22"/>
  <c r="G21"/>
  <c r="G20"/>
  <c r="G19"/>
  <c r="G18"/>
  <c r="G13"/>
  <c r="G12"/>
  <c r="G9"/>
  <c r="G7"/>
  <c r="H108" i="4"/>
  <c r="H101"/>
  <c r="H100"/>
  <c r="H96"/>
  <c r="H93"/>
  <c r="H92"/>
  <c r="H89"/>
  <c r="H88"/>
  <c r="H85"/>
  <c r="H84"/>
  <c r="H83"/>
  <c r="H82"/>
  <c r="H80"/>
  <c r="H78"/>
  <c r="H77"/>
  <c r="H76"/>
  <c r="H74"/>
  <c r="H73"/>
  <c r="H72"/>
  <c r="H69"/>
  <c r="H68"/>
  <c r="H66"/>
  <c r="H64"/>
  <c r="H61"/>
  <c r="H60"/>
  <c r="H59"/>
  <c r="H58"/>
  <c r="H55"/>
  <c r="H52"/>
  <c r="H49"/>
  <c r="H47"/>
  <c r="H44"/>
  <c r="H41"/>
  <c r="H40"/>
  <c r="H39"/>
  <c r="H37"/>
  <c r="H33"/>
  <c r="H31"/>
  <c r="H29"/>
  <c r="H26"/>
  <c r="H25"/>
  <c r="H24"/>
  <c r="H23"/>
  <c r="H22"/>
  <c r="H21"/>
  <c r="H18"/>
  <c r="H17"/>
  <c r="H15"/>
  <c r="H13"/>
  <c r="H12"/>
  <c r="H11"/>
  <c r="F250" i="11"/>
  <c r="I195"/>
  <c r="I7"/>
  <c r="I160"/>
  <c r="I158"/>
  <c r="I156"/>
  <c r="I154"/>
  <c r="I152"/>
  <c r="I196"/>
  <c r="G188"/>
  <c r="I184"/>
  <c r="I182"/>
  <c r="I180"/>
  <c r="I140"/>
  <c r="I138"/>
  <c r="I136"/>
  <c r="I134"/>
  <c r="G41"/>
  <c r="I221"/>
  <c r="I219"/>
  <c r="I218"/>
  <c r="I217"/>
  <c r="I216"/>
  <c r="I215"/>
  <c r="I213"/>
  <c r="I212"/>
  <c r="I211"/>
  <c r="I210"/>
  <c r="I209"/>
  <c r="I208"/>
  <c r="I207"/>
  <c r="I206"/>
  <c r="I204"/>
  <c r="I202"/>
  <c r="I201"/>
  <c r="I190"/>
  <c r="I189"/>
  <c r="I183"/>
  <c r="I181"/>
  <c r="I179"/>
  <c r="I174"/>
  <c r="I173"/>
  <c r="I172"/>
  <c r="I167"/>
  <c r="I166"/>
  <c r="I165"/>
  <c r="I163"/>
  <c r="I161"/>
  <c r="I159"/>
  <c r="I157"/>
  <c r="I155"/>
  <c r="I153"/>
  <c r="I150"/>
  <c r="I148"/>
  <c r="I147"/>
  <c r="I141"/>
  <c r="I139"/>
  <c r="I137"/>
  <c r="I135"/>
  <c r="I133"/>
  <c r="I131"/>
  <c r="I129"/>
  <c r="I128"/>
  <c r="I127"/>
  <c r="I126"/>
  <c r="I124"/>
  <c r="I123"/>
  <c r="I122"/>
  <c r="I121"/>
  <c r="I120"/>
  <c r="I119"/>
  <c r="I118"/>
  <c r="I117"/>
  <c r="I116"/>
  <c r="I115"/>
  <c r="I114"/>
  <c r="I113"/>
  <c r="I112"/>
  <c r="I111"/>
  <c r="I110"/>
  <c r="I105"/>
  <c r="I104"/>
  <c r="I103"/>
  <c r="I102"/>
  <c r="I101"/>
  <c r="I99"/>
  <c r="I98"/>
  <c r="I97"/>
  <c r="I96"/>
  <c r="I95"/>
  <c r="I94"/>
  <c r="I92"/>
  <c r="I91"/>
  <c r="I90"/>
  <c r="I89"/>
  <c r="I88"/>
  <c r="I87"/>
  <c r="I86"/>
  <c r="I85"/>
  <c r="I80"/>
  <c r="I79"/>
  <c r="I78"/>
  <c r="I77"/>
  <c r="I76"/>
  <c r="I75"/>
  <c r="I74"/>
  <c r="I73"/>
  <c r="I72"/>
  <c r="I71"/>
  <c r="I70"/>
  <c r="I69"/>
  <c r="I68"/>
  <c r="I67"/>
  <c r="I66"/>
  <c r="I65"/>
  <c r="I64"/>
  <c r="I63"/>
  <c r="I62"/>
  <c r="I61"/>
  <c r="I60"/>
  <c r="I59"/>
  <c r="I58"/>
  <c r="I57"/>
  <c r="I56"/>
  <c r="I55"/>
  <c r="I54"/>
  <c r="I53"/>
  <c r="I52"/>
  <c r="I51"/>
  <c r="I50"/>
  <c r="I49"/>
  <c r="I48"/>
  <c r="I47"/>
  <c r="I46"/>
  <c r="I45"/>
  <c r="I44"/>
  <c r="I43"/>
  <c r="I42"/>
  <c r="I40"/>
  <c r="I39"/>
  <c r="I38"/>
  <c r="I33"/>
  <c r="I31"/>
  <c r="I30"/>
  <c r="I29"/>
  <c r="I28"/>
  <c r="I27"/>
  <c r="I26"/>
  <c r="I25"/>
  <c r="I24"/>
  <c r="I22"/>
  <c r="I21"/>
  <c r="I20"/>
  <c r="I19"/>
  <c r="I18"/>
  <c r="I13"/>
  <c r="I12"/>
  <c r="I11"/>
  <c r="I9"/>
  <c r="I8"/>
  <c r="H258"/>
  <c r="H256"/>
  <c r="H255"/>
  <c r="H254"/>
  <c r="H253"/>
  <c r="H252"/>
  <c r="H251"/>
  <c r="H249"/>
  <c r="H248" s="1"/>
  <c r="H247"/>
  <c r="H246"/>
  <c r="H245"/>
  <c r="H244"/>
  <c r="H243"/>
  <c r="H242"/>
  <c r="H241"/>
  <c r="H239"/>
  <c r="I239" s="1"/>
  <c r="H238"/>
  <c r="H237"/>
  <c r="H236"/>
  <c r="H235"/>
  <c r="H234"/>
  <c r="H233"/>
  <c r="H232"/>
  <c r="H230"/>
  <c r="H229" s="1"/>
  <c r="H228"/>
  <c r="H227"/>
  <c r="H220"/>
  <c r="H214"/>
  <c r="H205"/>
  <c r="H203"/>
  <c r="H200"/>
  <c r="H194"/>
  <c r="H188"/>
  <c r="H187" s="1"/>
  <c r="H191" s="1"/>
  <c r="H178"/>
  <c r="H177" s="1"/>
  <c r="H185" s="1"/>
  <c r="H171"/>
  <c r="H170" s="1"/>
  <c r="H175" s="1"/>
  <c r="H164"/>
  <c r="H162"/>
  <c r="H151"/>
  <c r="H149"/>
  <c r="H146"/>
  <c r="H132"/>
  <c r="H130"/>
  <c r="H125"/>
  <c r="H109"/>
  <c r="H100"/>
  <c r="H93"/>
  <c r="H84"/>
  <c r="H41"/>
  <c r="H37"/>
  <c r="H32"/>
  <c r="H23"/>
  <c r="H17"/>
  <c r="H10"/>
  <c r="H6"/>
  <c r="H5" s="1"/>
  <c r="G258"/>
  <c r="I258" s="1"/>
  <c r="G256"/>
  <c r="I256" s="1"/>
  <c r="G255"/>
  <c r="I255" s="1"/>
  <c r="G254"/>
  <c r="I254" s="1"/>
  <c r="G253"/>
  <c r="I253" s="1"/>
  <c r="G252"/>
  <c r="I252" s="1"/>
  <c r="G251"/>
  <c r="I251" s="1"/>
  <c r="G248"/>
  <c r="I247"/>
  <c r="I246"/>
  <c r="I245"/>
  <c r="I237"/>
  <c r="I235"/>
  <c r="I230"/>
  <c r="G220"/>
  <c r="I220" s="1"/>
  <c r="G214"/>
  <c r="I214" s="1"/>
  <c r="G205"/>
  <c r="G203"/>
  <c r="I203" s="1"/>
  <c r="G194"/>
  <c r="G193" s="1"/>
  <c r="G197" s="1"/>
  <c r="G178"/>
  <c r="G171"/>
  <c r="G170" s="1"/>
  <c r="G175" s="1"/>
  <c r="G164"/>
  <c r="I164" s="1"/>
  <c r="G162"/>
  <c r="I162" s="1"/>
  <c r="G149"/>
  <c r="G146"/>
  <c r="I146" s="1"/>
  <c r="G132"/>
  <c r="G130"/>
  <c r="I130" s="1"/>
  <c r="G125"/>
  <c r="G109"/>
  <c r="G100"/>
  <c r="I100" s="1"/>
  <c r="G93"/>
  <c r="I93" s="1"/>
  <c r="G84"/>
  <c r="G37"/>
  <c r="G32"/>
  <c r="I32" s="1"/>
  <c r="G23"/>
  <c r="G17"/>
  <c r="G10"/>
  <c r="I10" s="1"/>
  <c r="G6"/>
  <c r="G5" s="1"/>
  <c r="F239"/>
  <c r="F258"/>
  <c r="F256"/>
  <c r="F255"/>
  <c r="F254"/>
  <c r="F253"/>
  <c r="F252"/>
  <c r="F251"/>
  <c r="F249"/>
  <c r="F248" s="1"/>
  <c r="F247"/>
  <c r="F246"/>
  <c r="F245"/>
  <c r="F244"/>
  <c r="F243"/>
  <c r="F242"/>
  <c r="F241"/>
  <c r="F231"/>
  <c r="F238"/>
  <c r="F237"/>
  <c r="F236"/>
  <c r="F235"/>
  <c r="F234"/>
  <c r="F233"/>
  <c r="F232"/>
  <c r="F230"/>
  <c r="F229" s="1"/>
  <c r="F228"/>
  <c r="F227"/>
  <c r="F226"/>
  <c r="F220"/>
  <c r="F214"/>
  <c r="F205"/>
  <c r="F203"/>
  <c r="F200"/>
  <c r="F194"/>
  <c r="F193" s="1"/>
  <c r="F197" s="1"/>
  <c r="F188"/>
  <c r="F187" s="1"/>
  <c r="F191" s="1"/>
  <c r="F178"/>
  <c r="F177" s="1"/>
  <c r="F185" s="1"/>
  <c r="F171"/>
  <c r="F170" s="1"/>
  <c r="F175" s="1"/>
  <c r="F164"/>
  <c r="F162"/>
  <c r="F151"/>
  <c r="F149"/>
  <c r="F146"/>
  <c r="F132"/>
  <c r="F130"/>
  <c r="F125"/>
  <c r="F109"/>
  <c r="F108"/>
  <c r="F142" s="1"/>
  <c r="F100"/>
  <c r="F93"/>
  <c r="F84"/>
  <c r="F41"/>
  <c r="F37"/>
  <c r="F32"/>
  <c r="F23"/>
  <c r="F17"/>
  <c r="F16" s="1"/>
  <c r="F34" s="1"/>
  <c r="F10"/>
  <c r="F6"/>
  <c r="F5" s="1"/>
  <c r="F14" s="1"/>
  <c r="I125" l="1"/>
  <c r="I205"/>
  <c r="I178"/>
  <c r="I233"/>
  <c r="I243"/>
  <c r="I23"/>
  <c r="I17"/>
  <c r="G229"/>
  <c r="I229" s="1"/>
  <c r="F240"/>
  <c r="I228"/>
  <c r="I109"/>
  <c r="I227"/>
  <c r="G226"/>
  <c r="G200"/>
  <c r="I200" s="1"/>
  <c r="I194"/>
  <c r="G151"/>
  <c r="I151" s="1"/>
  <c r="I232"/>
  <c r="I234"/>
  <c r="I236"/>
  <c r="I238"/>
  <c r="I149"/>
  <c r="G240"/>
  <c r="H199"/>
  <c r="H222" s="1"/>
  <c r="H226"/>
  <c r="H193"/>
  <c r="H197" s="1"/>
  <c r="I197" s="1"/>
  <c r="I175"/>
  <c r="H145"/>
  <c r="H168" s="1"/>
  <c r="I132"/>
  <c r="I248"/>
  <c r="H108"/>
  <c r="H142" s="1"/>
  <c r="H250"/>
  <c r="H83"/>
  <c r="H106" s="1"/>
  <c r="I242"/>
  <c r="H36"/>
  <c r="H81" s="1"/>
  <c r="I41"/>
  <c r="H240"/>
  <c r="H16"/>
  <c r="H34" s="1"/>
  <c r="I244"/>
  <c r="H14"/>
  <c r="H231"/>
  <c r="I188"/>
  <c r="G187"/>
  <c r="G177"/>
  <c r="I170"/>
  <c r="I171"/>
  <c r="I249"/>
  <c r="G108"/>
  <c r="G83"/>
  <c r="G106" s="1"/>
  <c r="I106" s="1"/>
  <c r="I84"/>
  <c r="G36"/>
  <c r="G81" s="1"/>
  <c r="I81" s="1"/>
  <c r="I241"/>
  <c r="I37"/>
  <c r="G250"/>
  <c r="I250" s="1"/>
  <c r="G16"/>
  <c r="G14"/>
  <c r="I14" s="1"/>
  <c r="I5"/>
  <c r="I6"/>
  <c r="F145"/>
  <c r="F168" s="1"/>
  <c r="F225"/>
  <c r="F257" s="1"/>
  <c r="F36"/>
  <c r="F81" s="1"/>
  <c r="F83"/>
  <c r="F106" s="1"/>
  <c r="F199"/>
  <c r="F222" s="1"/>
  <c r="G231" l="1"/>
  <c r="G225" s="1"/>
  <c r="G257" s="1"/>
  <c r="G199"/>
  <c r="G222" s="1"/>
  <c r="G145"/>
  <c r="G168" s="1"/>
  <c r="I226"/>
  <c r="I240"/>
  <c r="I222"/>
  <c r="I193"/>
  <c r="I36"/>
  <c r="H223"/>
  <c r="H225"/>
  <c r="H259" s="1"/>
  <c r="G191"/>
  <c r="I191" s="1"/>
  <c r="I187"/>
  <c r="G185"/>
  <c r="I185" s="1"/>
  <c r="I177"/>
  <c r="G142"/>
  <c r="I142" s="1"/>
  <c r="I108"/>
  <c r="I83"/>
  <c r="G34"/>
  <c r="I34" s="1"/>
  <c r="I16"/>
  <c r="F259"/>
  <c r="F223"/>
  <c r="J108" i="4"/>
  <c r="J106"/>
  <c r="J105"/>
  <c r="J104"/>
  <c r="J103"/>
  <c r="J101"/>
  <c r="J100"/>
  <c r="J96"/>
  <c r="J93"/>
  <c r="J92"/>
  <c r="J89"/>
  <c r="J88"/>
  <c r="J85"/>
  <c r="J84"/>
  <c r="J83"/>
  <c r="J82"/>
  <c r="J80"/>
  <c r="J78"/>
  <c r="J77"/>
  <c r="J76"/>
  <c r="J74"/>
  <c r="J73"/>
  <c r="J72"/>
  <c r="J69"/>
  <c r="J68"/>
  <c r="J66"/>
  <c r="J64"/>
  <c r="J62"/>
  <c r="J61"/>
  <c r="J60"/>
  <c r="J59"/>
  <c r="J58"/>
  <c r="J55"/>
  <c r="J52"/>
  <c r="J49"/>
  <c r="J47"/>
  <c r="J44"/>
  <c r="J42"/>
  <c r="J41"/>
  <c r="J40"/>
  <c r="J39"/>
  <c r="J37"/>
  <c r="J33"/>
  <c r="J31"/>
  <c r="J29"/>
  <c r="J26"/>
  <c r="J25"/>
  <c r="J24"/>
  <c r="J23"/>
  <c r="J22"/>
  <c r="J21"/>
  <c r="J18"/>
  <c r="J17"/>
  <c r="J15"/>
  <c r="J13"/>
  <c r="J12"/>
  <c r="J11"/>
  <c r="I103"/>
  <c r="I99"/>
  <c r="I98" s="1"/>
  <c r="I97" s="1"/>
  <c r="I95"/>
  <c r="I91"/>
  <c r="I90"/>
  <c r="I87"/>
  <c r="I81"/>
  <c r="I79"/>
  <c r="I75"/>
  <c r="I71"/>
  <c r="I67"/>
  <c r="I65"/>
  <c r="I63"/>
  <c r="I57"/>
  <c r="I54"/>
  <c r="I51"/>
  <c r="I50" s="1"/>
  <c r="I48"/>
  <c r="I46"/>
  <c r="I43"/>
  <c r="I38"/>
  <c r="I36"/>
  <c r="I32"/>
  <c r="I30"/>
  <c r="I28"/>
  <c r="I20"/>
  <c r="I19" s="1"/>
  <c r="I16"/>
  <c r="I14"/>
  <c r="I10"/>
  <c r="H103"/>
  <c r="H99"/>
  <c r="H95"/>
  <c r="H94" s="1"/>
  <c r="H91"/>
  <c r="H90" s="1"/>
  <c r="H87"/>
  <c r="H86" s="1"/>
  <c r="H81"/>
  <c r="H79"/>
  <c r="H75"/>
  <c r="H71"/>
  <c r="H67"/>
  <c r="H65"/>
  <c r="H63"/>
  <c r="H57"/>
  <c r="H54"/>
  <c r="H53" s="1"/>
  <c r="H51"/>
  <c r="H50" s="1"/>
  <c r="H48"/>
  <c r="H46"/>
  <c r="H43"/>
  <c r="H38"/>
  <c r="H36"/>
  <c r="H32"/>
  <c r="H30"/>
  <c r="H28"/>
  <c r="H20"/>
  <c r="H19" s="1"/>
  <c r="H16"/>
  <c r="H14"/>
  <c r="H10"/>
  <c r="G103"/>
  <c r="G99"/>
  <c r="G98"/>
  <c r="G97" s="1"/>
  <c r="G95"/>
  <c r="G94" s="1"/>
  <c r="G91"/>
  <c r="G90" s="1"/>
  <c r="G87"/>
  <c r="G86" s="1"/>
  <c r="G81"/>
  <c r="G79"/>
  <c r="G75"/>
  <c r="G71"/>
  <c r="G70"/>
  <c r="G67"/>
  <c r="G65"/>
  <c r="G63"/>
  <c r="G57"/>
  <c r="G56" s="1"/>
  <c r="G54"/>
  <c r="G53" s="1"/>
  <c r="G51"/>
  <c r="G50" s="1"/>
  <c r="G48"/>
  <c r="G46"/>
  <c r="G45" s="1"/>
  <c r="G43"/>
  <c r="G38"/>
  <c r="G36"/>
  <c r="G35" s="1"/>
  <c r="G32"/>
  <c r="G30"/>
  <c r="G28"/>
  <c r="G20"/>
  <c r="G19" s="1"/>
  <c r="G16"/>
  <c r="G14"/>
  <c r="G10"/>
  <c r="G9" s="1"/>
  <c r="I231" i="11" l="1"/>
  <c r="G259"/>
  <c r="I259" s="1"/>
  <c r="H97" i="4"/>
  <c r="J97" s="1"/>
  <c r="H98"/>
  <c r="I199" i="11"/>
  <c r="I145"/>
  <c r="I168"/>
  <c r="G223"/>
  <c r="I223" s="1"/>
  <c r="J95" i="4"/>
  <c r="J90"/>
  <c r="J91"/>
  <c r="J87"/>
  <c r="J81"/>
  <c r="J79"/>
  <c r="J75"/>
  <c r="J67"/>
  <c r="J65"/>
  <c r="J63"/>
  <c r="J54"/>
  <c r="J50"/>
  <c r="J48"/>
  <c r="J43"/>
  <c r="J38"/>
  <c r="J36"/>
  <c r="J32"/>
  <c r="H27"/>
  <c r="J30"/>
  <c r="J19"/>
  <c r="J16"/>
  <c r="J14"/>
  <c r="H257" i="11"/>
  <c r="I257" s="1"/>
  <c r="I225"/>
  <c r="I86" i="4"/>
  <c r="J86" s="1"/>
  <c r="J99"/>
  <c r="J98"/>
  <c r="I94"/>
  <c r="J94" s="1"/>
  <c r="I70"/>
  <c r="J71"/>
  <c r="I56"/>
  <c r="J57"/>
  <c r="I53"/>
  <c r="J53" s="1"/>
  <c r="J51"/>
  <c r="I45"/>
  <c r="J46"/>
  <c r="I35"/>
  <c r="I27"/>
  <c r="J20"/>
  <c r="I9"/>
  <c r="J10"/>
  <c r="J28"/>
  <c r="H70"/>
  <c r="H56"/>
  <c r="H45"/>
  <c r="H35"/>
  <c r="H9"/>
  <c r="H8" s="1"/>
  <c r="G27"/>
  <c r="G8" s="1"/>
  <c r="G102" s="1"/>
  <c r="G34"/>
  <c r="I8" l="1"/>
  <c r="J8" s="1"/>
  <c r="J70"/>
  <c r="J56"/>
  <c r="J45"/>
  <c r="J27"/>
  <c r="J9"/>
  <c r="I34"/>
  <c r="J35"/>
  <c r="H34"/>
  <c r="H102" s="1"/>
  <c r="G107"/>
  <c r="G109"/>
  <c r="J34" l="1"/>
  <c r="I102"/>
  <c r="I107" s="1"/>
  <c r="H109"/>
  <c r="H107"/>
  <c r="F99"/>
  <c r="J107" l="1"/>
  <c r="J102"/>
  <c r="I109"/>
  <c r="J109" s="1"/>
  <c r="F103"/>
  <c r="F95"/>
  <c r="F94" s="1"/>
  <c r="F91"/>
  <c r="F90" s="1"/>
  <c r="F87"/>
  <c r="F86" s="1"/>
  <c r="F81"/>
  <c r="F79"/>
  <c r="F75"/>
  <c r="F71"/>
  <c r="F67"/>
  <c r="F65"/>
  <c r="F63"/>
  <c r="F57"/>
  <c r="F54"/>
  <c r="F53" s="1"/>
  <c r="F51"/>
  <c r="F50" s="1"/>
  <c r="F48"/>
  <c r="F46"/>
  <c r="F43"/>
  <c r="F38"/>
  <c r="F36"/>
  <c r="F32"/>
  <c r="F30"/>
  <c r="F28"/>
  <c r="F20"/>
  <c r="F19" s="1"/>
  <c r="F16"/>
  <c r="F14"/>
  <c r="F10"/>
  <c r="F56" l="1"/>
  <c r="F27"/>
  <c r="F98"/>
  <c r="F70"/>
  <c r="F45"/>
  <c r="F35"/>
  <c r="F9"/>
  <c r="F8" l="1"/>
  <c r="F97"/>
  <c r="F34"/>
  <c r="F102" l="1"/>
  <c r="F109" s="1"/>
  <c r="F107" l="1"/>
</calcChain>
</file>

<file path=xl/sharedStrings.xml><?xml version="1.0" encoding="utf-8"?>
<sst xmlns="http://schemas.openxmlformats.org/spreadsheetml/2006/main" count="819" uniqueCount="484">
  <si>
    <t xml:space="preserve">         EKONOMSKI KOD</t>
  </si>
  <si>
    <t>OPIS</t>
  </si>
  <si>
    <t>glavna</t>
  </si>
  <si>
    <t>pod</t>
  </si>
  <si>
    <t>analitika</t>
  </si>
  <si>
    <t>red.</t>
  </si>
  <si>
    <t>grupa</t>
  </si>
  <si>
    <t>br.</t>
  </si>
  <si>
    <t xml:space="preserve"> I PRIHODI</t>
  </si>
  <si>
    <t>PRIHODI OD POREZA</t>
  </si>
  <si>
    <t>1.1.</t>
  </si>
  <si>
    <t>POREZ NA IMOVINU</t>
  </si>
  <si>
    <t>1.1.1.</t>
  </si>
  <si>
    <t>Stalni porezi na imovinu</t>
  </si>
  <si>
    <t>1.1.1.1.</t>
  </si>
  <si>
    <t>Porez na imovinu od fizičkih lica</t>
  </si>
  <si>
    <t>1.1.1.2.</t>
  </si>
  <si>
    <t>Porez na imovinu od pravnih lica</t>
  </si>
  <si>
    <t>1.1.1.3.</t>
  </si>
  <si>
    <t>Porez na imovinu za motorna vozila</t>
  </si>
  <si>
    <t>1.1.2.</t>
  </si>
  <si>
    <t>Porez na nasljeđe i poklone</t>
  </si>
  <si>
    <t>1.1.2.1.</t>
  </si>
  <si>
    <t>1.1.3.</t>
  </si>
  <si>
    <t>Porez na finansijske i kapitalne transakcije</t>
  </si>
  <si>
    <t>1.1.3.1.</t>
  </si>
  <si>
    <t>Porez na promet nekretnina  od fizičkih lica</t>
  </si>
  <si>
    <t>1.1.3.2.</t>
  </si>
  <si>
    <t>Porez na promet nekretnina od pravnih lica</t>
  </si>
  <si>
    <t>1.2.</t>
  </si>
  <si>
    <t>POREZ NA DOHODAK</t>
  </si>
  <si>
    <t>1.2.1.</t>
  </si>
  <si>
    <t>Porez na dohodak</t>
  </si>
  <si>
    <t>1.2.1.1.</t>
  </si>
  <si>
    <t>Prihodi od poreza na doh.fiz.lica od nesamostalne djelatnosti</t>
  </si>
  <si>
    <t>1.2.1.2.</t>
  </si>
  <si>
    <t>Prihodi od poreza na doh.fiz.lica od samostalne djelatnosti</t>
  </si>
  <si>
    <t>1.2.1.3.</t>
  </si>
  <si>
    <t>Prihodi od poreza na doh.fiz.lica od imov.i imov.prava</t>
  </si>
  <si>
    <t>1.2.1.4.</t>
  </si>
  <si>
    <t>Prihodi od poreza na doh.fiz.lica na dobitke od igara na sreću</t>
  </si>
  <si>
    <t>1.2.1.5.</t>
  </si>
  <si>
    <t>Prihodi od poreza na doh.od dr.samost.djelatnosti....</t>
  </si>
  <si>
    <t>1.2.1.6.</t>
  </si>
  <si>
    <t>Prihodi od poreza na doh.po konačnom obračunu</t>
  </si>
  <si>
    <t>1.3.</t>
  </si>
  <si>
    <t>PRIHODI OD INDIREKTNIH POREZA</t>
  </si>
  <si>
    <t>1.3.1.</t>
  </si>
  <si>
    <t>Prihodi od indirektnih poreza koji pripadaju Direkciji cesta</t>
  </si>
  <si>
    <t>1.3.1.1.</t>
  </si>
  <si>
    <t>1.3.2.</t>
  </si>
  <si>
    <t>Prihodi od indirektnih poreza za općine</t>
  </si>
  <si>
    <t>1.3.2.1.</t>
  </si>
  <si>
    <t>NEPOREZNI PRIHODI</t>
  </si>
  <si>
    <t>2.1.</t>
  </si>
  <si>
    <t>PRIHODI OD NEFINANSIJSKIH JAV.PREDUZ.I FIN.JAV.INSTIT.</t>
  </si>
  <si>
    <t>2.1.1.</t>
  </si>
  <si>
    <t>Prihodi od finansijske i nematerijalne imovine</t>
  </si>
  <si>
    <t>2.1.1.1.</t>
  </si>
  <si>
    <t>Prihodi od koncesije</t>
  </si>
  <si>
    <t>2.1.2.</t>
  </si>
  <si>
    <t>Prihodi od zemljišne rente i iznajmljivanja</t>
  </si>
  <si>
    <t>2.1.2.1.</t>
  </si>
  <si>
    <t>2.1.2.2.</t>
  </si>
  <si>
    <t>Prihodi od iznajmljivanja poslovnih prostora</t>
  </si>
  <si>
    <t>2.1.2.3.</t>
  </si>
  <si>
    <t>Prihodi od iznajmljivanja opreme</t>
  </si>
  <si>
    <t>Prihodi od iznajmljivanja ostale imovine (instalirane infrastrukturne mreže)</t>
  </si>
  <si>
    <t>2.1.3.</t>
  </si>
  <si>
    <t>Ostali prihodi od nefin.javnih preduzeće</t>
  </si>
  <si>
    <t>2.1.3.1.</t>
  </si>
  <si>
    <t>Prihodi od učešća u dobiti JP</t>
  </si>
  <si>
    <t>2.2.</t>
  </si>
  <si>
    <t>OSTALI PRIHODI OD IMOVINE</t>
  </si>
  <si>
    <t>2.2.1.</t>
  </si>
  <si>
    <t>Ostali prihodi od finansijske i materijalne imovine</t>
  </si>
  <si>
    <t>2.2.1.1.</t>
  </si>
  <si>
    <t>Prihodi od kamata na depozite u banci</t>
  </si>
  <si>
    <t>2.2.2.</t>
  </si>
  <si>
    <t>Ostali prihodi od imovine</t>
  </si>
  <si>
    <t>2.2.2.1</t>
  </si>
  <si>
    <t xml:space="preserve">Ostali prihodi -prodaja  imovine </t>
  </si>
  <si>
    <t>2.3.</t>
  </si>
  <si>
    <t>ADMINISTRATIVNE TAKSE</t>
  </si>
  <si>
    <t>2.3.1.</t>
  </si>
  <si>
    <t>Općinske takse</t>
  </si>
  <si>
    <t>2.3.1.1.</t>
  </si>
  <si>
    <t>Općinske administrativne takse</t>
  </si>
  <si>
    <t>2.4.</t>
  </si>
  <si>
    <t>KOMUNALNE TAKSE</t>
  </si>
  <si>
    <t>2.4.1.</t>
  </si>
  <si>
    <t>Općinske komunalne takse</t>
  </si>
  <si>
    <t>2.4.1.1.</t>
  </si>
  <si>
    <t>Takse na isticanje firme</t>
  </si>
  <si>
    <t>2.5.</t>
  </si>
  <si>
    <t>OSTALE BUDŽETSKE NAKNADE</t>
  </si>
  <si>
    <t>2.5.1.</t>
  </si>
  <si>
    <t>Općinske naknade</t>
  </si>
  <si>
    <t>2.5.1.1.</t>
  </si>
  <si>
    <t>2.5.1.2.</t>
  </si>
  <si>
    <t>Naknada za uređenje građevinskog zemljišta</t>
  </si>
  <si>
    <t>2.5.1.3.</t>
  </si>
  <si>
    <t>Naknada za korišćenje građ.zemljišta i komunalna naknada</t>
  </si>
  <si>
    <t>2.5.1.4.</t>
  </si>
  <si>
    <t>Naknada po osnovu pogodnosti</t>
  </si>
  <si>
    <t>2.5.1.5.</t>
  </si>
  <si>
    <t>Naknada za postupak legalizacije objekata</t>
  </si>
  <si>
    <t>2.5.2.</t>
  </si>
  <si>
    <t>Ostale naknade</t>
  </si>
  <si>
    <t>2.5.2.1.</t>
  </si>
  <si>
    <t>Naknada za izgradnju i održavanje javnih skloništa</t>
  </si>
  <si>
    <t>2.5.3.</t>
  </si>
  <si>
    <t>Naknade za korišćenje šuma</t>
  </si>
  <si>
    <t>2.5.3.1.</t>
  </si>
  <si>
    <t>Ostali prihodi od korišćenja šuma</t>
  </si>
  <si>
    <t>2.5.4.</t>
  </si>
  <si>
    <t>Naknade za zauzimanje javnih površina</t>
  </si>
  <si>
    <t>2.5.4.1.</t>
  </si>
  <si>
    <t xml:space="preserve">Naknada za zauzimanje javnih površina </t>
  </si>
  <si>
    <t>2.5.4.2.</t>
  </si>
  <si>
    <t>Naknada  za zakup javnih površina od kafea,restorana,kioska i pijaca</t>
  </si>
  <si>
    <t>2.6.</t>
  </si>
  <si>
    <t>POSEBNE NAKNADE I TAKSE</t>
  </si>
  <si>
    <t>2.6.1.</t>
  </si>
  <si>
    <t>Posebne naknade i takse</t>
  </si>
  <si>
    <t>2.6.1.1.</t>
  </si>
  <si>
    <t>Naknade za korišćenje podataka premjera i katastra</t>
  </si>
  <si>
    <t>2.6.1.2.</t>
  </si>
  <si>
    <t>Naknada za vršenje usluga iz oblasti premjera i katastra- uknjižba</t>
  </si>
  <si>
    <t>2.6.1.3.</t>
  </si>
  <si>
    <t>Naknada po osnovu teh.pregleda i dr.komisija</t>
  </si>
  <si>
    <t>2.6.2.</t>
  </si>
  <si>
    <t>Cestovne naknade</t>
  </si>
  <si>
    <t>2.6.2.1.</t>
  </si>
  <si>
    <t>Naknade za upotrebu puteva za vozila pravnih lica</t>
  </si>
  <si>
    <t>2.6.2.2.</t>
  </si>
  <si>
    <t>Naknade za upotrebu puteva za vozila građana</t>
  </si>
  <si>
    <t>2.6.2.3.</t>
  </si>
  <si>
    <t>Naknada za korišćenje cestovnog zemljišta</t>
  </si>
  <si>
    <t>2.6.3.</t>
  </si>
  <si>
    <t>Naknada za zaštitu okoline</t>
  </si>
  <si>
    <t>2.6.3.1.</t>
  </si>
  <si>
    <t>2.6.4.</t>
  </si>
  <si>
    <t>Posebne naknade</t>
  </si>
  <si>
    <t>2.6.4.1.</t>
  </si>
  <si>
    <t>Poseb.nak.za zaštitu od prir.i dr.nesreća (osn.zbirni iznos neto pl.)</t>
  </si>
  <si>
    <t>2.6.4.2.</t>
  </si>
  <si>
    <t>Poseb.nak.za zaštitu od prir.i dr.nesreća (osn.zbirni iznos neto prim.)</t>
  </si>
  <si>
    <t>2.6.4.3.</t>
  </si>
  <si>
    <t>Naknada za vatrogasnu jedinicu iz premije osig.od požara</t>
  </si>
  <si>
    <t>2.6.4.4.</t>
  </si>
  <si>
    <t>2.7.</t>
  </si>
  <si>
    <t>PRIHODI OD PRUŽANJA JAVNIH USLUGA</t>
  </si>
  <si>
    <t>2.7.1.</t>
  </si>
  <si>
    <t>Prihodi od pružanja usluga drugima</t>
  </si>
  <si>
    <t>2.7.1.1.</t>
  </si>
  <si>
    <t>Prihodi od pružanja usluga-učešće u troškovima</t>
  </si>
  <si>
    <t>2.7.1.2.</t>
  </si>
  <si>
    <t>2.8.</t>
  </si>
  <si>
    <t>OSTALE NEPLANIRANE UPLATE</t>
  </si>
  <si>
    <t>2.8.1.</t>
  </si>
  <si>
    <t>Ostale neplanirane uplate</t>
  </si>
  <si>
    <t>2.8.1.1.</t>
  </si>
  <si>
    <t>Ostale neplanirane uplate(prihodi po ranijim propisima)</t>
  </si>
  <si>
    <t>2.9.</t>
  </si>
  <si>
    <t>NOVČANE KAZNE</t>
  </si>
  <si>
    <t>2.9.1.</t>
  </si>
  <si>
    <t>Po općinskim propisima</t>
  </si>
  <si>
    <t>2.9.1.1.</t>
  </si>
  <si>
    <t>Ostale novčane kazne</t>
  </si>
  <si>
    <t>3.</t>
  </si>
  <si>
    <t>3.1.</t>
  </si>
  <si>
    <t>OD OSTALIH NIVOA VLASTI</t>
  </si>
  <si>
    <t>3.1.1.</t>
  </si>
  <si>
    <t>3.1.1.1.</t>
  </si>
  <si>
    <t>Transferi iz Kantona za korisnike Centra za socijalni rad</t>
  </si>
  <si>
    <t>B</t>
  </si>
  <si>
    <t>PRENESENA BUDŽETSKA SREDSTVA (1+2)</t>
  </si>
  <si>
    <t>sredstva od posebnih nakanada za zaštitu i spašavanje</t>
  </si>
  <si>
    <t>sredstva od naknada za izgradnju i održavanje javnih skloništa</t>
  </si>
  <si>
    <t xml:space="preserve">sredstva fonda zaštite okoline </t>
  </si>
  <si>
    <t xml:space="preserve">UKUPAN BUDŽET </t>
  </si>
  <si>
    <t>funkcija</t>
  </si>
  <si>
    <t>TEKUĆI IZDACI</t>
  </si>
  <si>
    <t>Izdaci za meterijal i usluge</t>
  </si>
  <si>
    <t>.0111</t>
  </si>
  <si>
    <t>Putni troškovi</t>
  </si>
  <si>
    <t xml:space="preserve">Izdaci za ugovorene usluge </t>
  </si>
  <si>
    <t>TEKUĆA REZERVA</t>
  </si>
  <si>
    <t>.0491</t>
  </si>
  <si>
    <t>Izdaci za bankarske i usluge osiguranja</t>
  </si>
  <si>
    <t>.0661</t>
  </si>
  <si>
    <t>1.1.4.</t>
  </si>
  <si>
    <t>1.1.5.</t>
  </si>
  <si>
    <t>1.1.6.</t>
  </si>
  <si>
    <t>1.1.7.</t>
  </si>
  <si>
    <t>.0861</t>
  </si>
  <si>
    <t>Tekući transferi</t>
  </si>
  <si>
    <t>.0761</t>
  </si>
  <si>
    <t>1.2.2.</t>
  </si>
  <si>
    <t>Transferi za veterinarsku zaštitu od zaraznih bolesti</t>
  </si>
  <si>
    <t>.0421</t>
  </si>
  <si>
    <t>1.2.3.</t>
  </si>
  <si>
    <t>Poticajna sredstva za poljoprivredu</t>
  </si>
  <si>
    <t>1.2.4.</t>
  </si>
  <si>
    <t>Podrška biznisu, privrednicima i obrtnicima</t>
  </si>
  <si>
    <t>.0112</t>
  </si>
  <si>
    <t>1.2.5.</t>
  </si>
  <si>
    <t>Povrati pogrešno i više uplaćenih sredstava</t>
  </si>
  <si>
    <t>.0331</t>
  </si>
  <si>
    <t>1.2.6.</t>
  </si>
  <si>
    <t>Sudska izvršenja</t>
  </si>
  <si>
    <t>1.2.7.</t>
  </si>
  <si>
    <t>Vansudske nagodbe</t>
  </si>
  <si>
    <t>NABAVKA STALNIH SREDSTAVA</t>
  </si>
  <si>
    <t>.0422</t>
  </si>
  <si>
    <t>.0641</t>
  </si>
  <si>
    <t>Izdaci za javnu rasvjetu</t>
  </si>
  <si>
    <t>.0511</t>
  </si>
  <si>
    <t>.0561</t>
  </si>
  <si>
    <t>Izdaci za PDV</t>
  </si>
  <si>
    <t xml:space="preserve">Izdaci za usluge nadzora </t>
  </si>
  <si>
    <t>Izdaci za kamate</t>
  </si>
  <si>
    <t>.0474</t>
  </si>
  <si>
    <t>Izdaci za kamate po kreditu za infrastrukturu</t>
  </si>
  <si>
    <t>Izdaci za otplatu kredita za infrastrukturu</t>
  </si>
  <si>
    <t>.0961</t>
  </si>
  <si>
    <t>Subvencija za prevoz đaka i studenata</t>
  </si>
  <si>
    <t>Obilježavanje praznika i drugih značajnijih datuma</t>
  </si>
  <si>
    <t>.0941</t>
  </si>
  <si>
    <t>.0951</t>
  </si>
  <si>
    <t>Jednokratne pomoći za školovanje</t>
  </si>
  <si>
    <t>Transfer za alternativni smještaj iz Budžeta ZDK</t>
  </si>
  <si>
    <t>.0811</t>
  </si>
  <si>
    <t>Projekti po javnom pozivu za NVO</t>
  </si>
  <si>
    <t>1.2.8.</t>
  </si>
  <si>
    <t>1.2.9.</t>
  </si>
  <si>
    <t>1.2.10.</t>
  </si>
  <si>
    <t>Transfer za manifestacije iz oblasti sporta i kulture</t>
  </si>
  <si>
    <t>1.2.11.</t>
  </si>
  <si>
    <t>1.2.12.</t>
  </si>
  <si>
    <t xml:space="preserve">Podrška za ostale sportske aktivnosti i takmičenja   </t>
  </si>
  <si>
    <t>1.2.13.</t>
  </si>
  <si>
    <t>Transfer za vannastavne aktivnosti</t>
  </si>
  <si>
    <t>1.2.14.</t>
  </si>
  <si>
    <t>Transfer za ustanove za djecu sa posebnim potrebama</t>
  </si>
  <si>
    <t>1.2.15.</t>
  </si>
  <si>
    <t>.0161</t>
  </si>
  <si>
    <t>1.2.16.</t>
  </si>
  <si>
    <t>1.2.17.</t>
  </si>
  <si>
    <t>1.2.18.</t>
  </si>
  <si>
    <t>.0911</t>
  </si>
  <si>
    <t>.0821</t>
  </si>
  <si>
    <t>1.2.20.</t>
  </si>
  <si>
    <t>1.2.21.</t>
  </si>
  <si>
    <t>1.2.22.</t>
  </si>
  <si>
    <t>1.2.23.</t>
  </si>
  <si>
    <t>1.2.24.</t>
  </si>
  <si>
    <t>1.2.25.</t>
  </si>
  <si>
    <t>1.2.26.</t>
  </si>
  <si>
    <t>1.2.27.</t>
  </si>
  <si>
    <t>Transfer za spomen obilježja i mezarja</t>
  </si>
  <si>
    <t>.0841</t>
  </si>
  <si>
    <t>Transfer za pomoć vjerskim zajednicama</t>
  </si>
  <si>
    <t>Bruto plaće i naknade</t>
  </si>
  <si>
    <t xml:space="preserve">Bruto plaće </t>
  </si>
  <si>
    <t xml:space="preserve">Naknade uposlenim </t>
  </si>
  <si>
    <t>Doprinos poslodavca</t>
  </si>
  <si>
    <t>.0133</t>
  </si>
  <si>
    <t>Izdaci za energiju</t>
  </si>
  <si>
    <t>1.3.3.</t>
  </si>
  <si>
    <t>Izdaci za komunalne usluge</t>
  </si>
  <si>
    <t>1.3.4.</t>
  </si>
  <si>
    <t>Izdaci za materijal</t>
  </si>
  <si>
    <t>1.3.5.</t>
  </si>
  <si>
    <t>Izdaci za prevoz i gorivo</t>
  </si>
  <si>
    <t>1.3.6.</t>
  </si>
  <si>
    <t>Izdaci za održavanje</t>
  </si>
  <si>
    <t>1.3.7.</t>
  </si>
  <si>
    <t>Izdaci za usluge osiguranja</t>
  </si>
  <si>
    <t>1.3.8.</t>
  </si>
  <si>
    <t>Izdaci za održavanje sistema kvaliteta</t>
  </si>
  <si>
    <t>1.4.</t>
  </si>
  <si>
    <t>1.4.1.</t>
  </si>
  <si>
    <t>1.4.2.</t>
  </si>
  <si>
    <t>Transferi mjesnim zajednicama za vangradsku javnu rasvjetu</t>
  </si>
  <si>
    <t>1.4.3.</t>
  </si>
  <si>
    <t>Nabavka opreme</t>
  </si>
  <si>
    <t>Rekonstrukcija i investiciono održavanje</t>
  </si>
  <si>
    <t>Izdaci za naknade vijećnicima</t>
  </si>
  <si>
    <t>.0321</t>
  </si>
  <si>
    <t>izdaci za bankarske i usluge osiguranja</t>
  </si>
  <si>
    <t>Socijalna davanja iz sredstava Zeničko-dobojskog kantona</t>
  </si>
  <si>
    <t>UKUPNI IZDACI</t>
  </si>
  <si>
    <t>Transferi drugim nivoima vlasti</t>
  </si>
  <si>
    <t>Transferi pojedincima</t>
  </si>
  <si>
    <t>Transferi neprofitnim organizacijama</t>
  </si>
  <si>
    <t>1.4.4.</t>
  </si>
  <si>
    <t xml:space="preserve">Transferi javnim ustanovama i preduzećima </t>
  </si>
  <si>
    <t>614500</t>
  </si>
  <si>
    <t>1.4.5.</t>
  </si>
  <si>
    <t>1.4.6.</t>
  </si>
  <si>
    <t>Sudska izvršenja i vansudske nagodbe</t>
  </si>
  <si>
    <t>1.4.7.</t>
  </si>
  <si>
    <t>Povrati više ili pogrešno uplaćenih sredstava</t>
  </si>
  <si>
    <t>1.5.</t>
  </si>
  <si>
    <t>1.5.1.</t>
  </si>
  <si>
    <t>Nabavka zemljišta</t>
  </si>
  <si>
    <t>Projektna dokumentacija, regulacioni planovi i ostala sredstva u obliku prava</t>
  </si>
  <si>
    <t>IZDACI ZA OTPLATU KREDITA ZA INFRASTRUKTURU</t>
  </si>
  <si>
    <t xml:space="preserve">Sufinansiranje takmičarskog ligaškog sporta   </t>
  </si>
  <si>
    <t>Transfer za sondažna arheološka iskopavanja</t>
  </si>
  <si>
    <t>Sufinansiranje za apliciranje viših nivoa vlasti, domaćih i ino.organiz. i EU fondova</t>
  </si>
  <si>
    <t>2.</t>
  </si>
  <si>
    <t>1.</t>
  </si>
  <si>
    <t>4.</t>
  </si>
  <si>
    <t>TEKUĆI  TRANSFERI</t>
  </si>
  <si>
    <t>Primljeni transferi od ostalih nivoa vlasti</t>
  </si>
  <si>
    <t>Naknada za vatrogastvo</t>
  </si>
  <si>
    <t>Stipendije za nadarene učenike osnovnih i srednjih škola</t>
  </si>
  <si>
    <t>1.2.29.</t>
  </si>
  <si>
    <t>Stipendije studentima Ministarstva za boračka pitanja ZDK</t>
  </si>
  <si>
    <t>Stipendije studentima Ministarstva za obrazovanje,nauku.....ZDK</t>
  </si>
  <si>
    <t xml:space="preserve">Izdaci za rad komisija (teh.pregled, proc.prom.vrij.nekretnina i legalizacija) </t>
  </si>
  <si>
    <t xml:space="preserve">O P I S </t>
  </si>
  <si>
    <t>razdjel   kod potr jedinice</t>
  </si>
  <si>
    <t>red.  br.</t>
  </si>
  <si>
    <t>ekonom kod</t>
  </si>
  <si>
    <t>Izdaci za gorivo</t>
  </si>
  <si>
    <t>Rješavanje imovinsko-pravnih odnosa</t>
  </si>
  <si>
    <t>Nabavka materijala posebnih namjena iz sredstava naknada za vatrogastvo</t>
  </si>
  <si>
    <t>Nabavka opreme za vatrogasne jedinice iz sredstava naknada za vatrogastvo</t>
  </si>
  <si>
    <t>Nabavka materijala posebnih namjena iz sredstava poseb.naknada za zaštitu...</t>
  </si>
  <si>
    <t>Nabavka opreme iz sredstava poseb.naknada za zaštitu...</t>
  </si>
  <si>
    <t>Transferi za Dobrovoljnu vatrogasnu jedinicu (nenamjenska sredstva budžeta)</t>
  </si>
  <si>
    <t>Putni troškovi (nenamjenska sredstva budžeta)</t>
  </si>
  <si>
    <t>Transferi za volonterski rad (javni poziv)</t>
  </si>
  <si>
    <t>Ulaganja iz Fonda korišćenja šuma</t>
  </si>
  <si>
    <t>Planska dokumentacija</t>
  </si>
  <si>
    <t>Transfer iz oblasti društvenih djelatnosti</t>
  </si>
  <si>
    <t>Transferi za JU Za predškolski odgoj</t>
  </si>
  <si>
    <t>Transferi za JU Gradska biblioteka</t>
  </si>
  <si>
    <t>Transferi za JU Zavičajni muzej</t>
  </si>
  <si>
    <t>Rekonstrukcija postojećeg i izgradnja novih skloništa</t>
  </si>
  <si>
    <t>Interventne mjere zaštite od posljedica prir.i dr.nesreća iz sredstava poseb.naknada za zaštitu...</t>
  </si>
  <si>
    <t>Preventivne mjere zaštite od posljedica prir.i dr.nesreća iz sredstava poseb.naknada za zaštitu...</t>
  </si>
  <si>
    <t>Izdaci za ugovorene usluge iz sredstava poseb.naknada za zaštitu...</t>
  </si>
  <si>
    <t>1.1.8.</t>
  </si>
  <si>
    <t>1.1.9.</t>
  </si>
  <si>
    <t>Izdaci za odvoz i deponovanje otpada</t>
  </si>
  <si>
    <t>Izdaci za Program tekućeg održavanja</t>
  </si>
  <si>
    <t>1.1.10.</t>
  </si>
  <si>
    <t>Sufinansiranje troškova azila za pse</t>
  </si>
  <si>
    <t>Projektna dokumentacija, revizija projektne dokumentacije i elaborati</t>
  </si>
  <si>
    <t xml:space="preserve">Pomoći pripadnicima boračkih populacija </t>
  </si>
  <si>
    <t>Izdaci za usluge objave postupaka javnih nabavki</t>
  </si>
  <si>
    <t>1.3.3.1.</t>
  </si>
  <si>
    <t>Prihodi od indirektnih poreza na ime finan.autocesta i dr.cesta u FBiH</t>
  </si>
  <si>
    <t xml:space="preserve">UKUPNI PRIHODI </t>
  </si>
  <si>
    <t>Stalna i povremena socijalna davanja iz budžeta Grada Visoko</t>
  </si>
  <si>
    <t>Naknada iz funkcionalne premije osig. od autoodgov.za vatrog.jed.</t>
  </si>
  <si>
    <r>
      <t>Transfer za udruženja boračkih populacija (</t>
    </r>
    <r>
      <rPr>
        <sz val="8"/>
        <color theme="1"/>
        <rFont val="Times New Roman"/>
        <family val="1"/>
        <charset val="238"/>
      </rPr>
      <t>UG RVI, UG PPB, UG JOB, UG DNRP</t>
    </r>
    <r>
      <rPr>
        <sz val="9"/>
        <color theme="1"/>
        <rFont val="Times New Roman"/>
        <family val="1"/>
        <charset val="238"/>
      </rPr>
      <t>)</t>
    </r>
  </si>
  <si>
    <t>2.8.1.2.</t>
  </si>
  <si>
    <t xml:space="preserve">Transferi mjesnim zajednicama za rad savjeta </t>
  </si>
  <si>
    <t>1.2.30.</t>
  </si>
  <si>
    <t>Transfer za podršku radu Memorijalnog centra Srebrenica-Potočari</t>
  </si>
  <si>
    <t>Transferi za JU Centar za kulturu,sport i informisanje</t>
  </si>
  <si>
    <t>Izdaci za Program komunalnih djelatnosti (Program)</t>
  </si>
  <si>
    <t>Refundiranje izdataka za otplatu kredita za infrastrukturu</t>
  </si>
  <si>
    <t>BUDŽET ZA 2021.g</t>
  </si>
  <si>
    <t>Transfer za pomoć u adaptaciji i izgradnji školskih objekata na području Grada</t>
  </si>
  <si>
    <t>1.2.31.</t>
  </si>
  <si>
    <t>Transfer za udruženja građana koja okupljaju osobe sa invaliditetom</t>
  </si>
  <si>
    <t>Transfer za programe i projekte za podršku mladima</t>
  </si>
  <si>
    <t>Transfer za Udruženje Srce za djecu oboljelu od raka</t>
  </si>
  <si>
    <t>Program kapitalnih ulaganja iz sred.viših nivoa vlasti (FBiH,ZDK,vodne naknade i dr.)</t>
  </si>
  <si>
    <t xml:space="preserve">Program kapitalnih ulaganja iz sredstava Gradskog budžeta </t>
  </si>
  <si>
    <t>Primljeni transferi od viših nivoa vlasti</t>
  </si>
  <si>
    <t>Interventna djelovanja na području mjesnih zajednica</t>
  </si>
  <si>
    <t>1.2.32.</t>
  </si>
  <si>
    <t>Transferi za podršku turizmu</t>
  </si>
  <si>
    <t xml:space="preserve">Transferi za isplatu šteta iz sredstava poseb.naknada za zaštitu... </t>
  </si>
  <si>
    <t>Stipendije za studente iz budžeta Grada</t>
  </si>
  <si>
    <t>.0631</t>
  </si>
  <si>
    <t>Transferi za sufinan.rada hitne med.pomoći u JU Dom zdravlja</t>
  </si>
  <si>
    <t>1.2.33.</t>
  </si>
  <si>
    <t>1.2.34.</t>
  </si>
  <si>
    <t>1.2.35.</t>
  </si>
  <si>
    <t>Transfer za podršku nastupa sportistima na međunarodnim takmičenjima</t>
  </si>
  <si>
    <t>Transfer za JU Dom zdravlja za plaćanje usluga specijaliste urologa i ortopeda</t>
  </si>
  <si>
    <t>Transfer za JU Dom zdravlja za plaćanje kirije u područnoj ambulanti Poriječani</t>
  </si>
  <si>
    <t xml:space="preserve">Realizacija prenesenih projekata iz prethodnih godina u oblasti kapitalnih ulaganja </t>
  </si>
  <si>
    <t>1.2.19.</t>
  </si>
  <si>
    <t>1.2.28.</t>
  </si>
  <si>
    <t>1.2.36.</t>
  </si>
  <si>
    <t>1.2.37.</t>
  </si>
  <si>
    <t>1.2.38.</t>
  </si>
  <si>
    <t>UKUPNO</t>
  </si>
  <si>
    <t xml:space="preserve">UKUPNO </t>
  </si>
  <si>
    <t>1.1.11.</t>
  </si>
  <si>
    <t>1.3.9.</t>
  </si>
  <si>
    <t>01 01 001</t>
  </si>
  <si>
    <t>02 01 001</t>
  </si>
  <si>
    <t>03 01 001</t>
  </si>
  <si>
    <t>04 01 001</t>
  </si>
  <si>
    <t>05 01 001</t>
  </si>
  <si>
    <t>06 01 001</t>
  </si>
  <si>
    <t>07 01 001</t>
  </si>
  <si>
    <t>08 01 001</t>
  </si>
  <si>
    <t>09 01 001</t>
  </si>
  <si>
    <t>10 01 001</t>
  </si>
  <si>
    <t>20 01 001</t>
  </si>
  <si>
    <t>UKUPNI IZDACI POTROŠAČKE JEDINICE 01 01 001</t>
  </si>
  <si>
    <t>UKUPNI IZDACI POTROŠAČKE JEDINICE 02 01 001</t>
  </si>
  <si>
    <t>UKUPNI IZDACI POTROŠAČKE JEDINICE 03 01 001</t>
  </si>
  <si>
    <t>UKUPNI IZDACI POTROŠAČKE JEDINICE 04 01 001</t>
  </si>
  <si>
    <t>Preventivne mjere zaštite od posljedica prir.i dr.nesreća (nenamjenska sredstva budžeta)</t>
  </si>
  <si>
    <t>UKUPNI IZDACI POTROŠAČKE JEDINICE 05 01 001</t>
  </si>
  <si>
    <t>UKUPNI IZDACI POTROŠAČKE JEDINICE 06 011 001</t>
  </si>
  <si>
    <t>UKUPNI IZDACI POTROŠAČKE JEDINICE 07 01 001</t>
  </si>
  <si>
    <t>UKUPNI IZDACI POTROŠAČKE JEDINICE 08 01 001</t>
  </si>
  <si>
    <t>UKUPNI IZDACI POTROŠAČKE JEDINICE 09 01 001</t>
  </si>
  <si>
    <t>UKUPNI IZDACI POTROŠAČKE JEDINICE 10 01 001</t>
  </si>
  <si>
    <t xml:space="preserve">UKUPNI IZDACI POTROŠAČKE JEDINICE 20 01 001 </t>
  </si>
  <si>
    <t>Transfer za podršku rada Akademije nauka i umjetnosti BiH</t>
  </si>
  <si>
    <t>3.1.1.2.</t>
  </si>
  <si>
    <t>Izdaci za izgradnju,rušenje,adaptaciju i održavanje objekata u vlasništvu Grada</t>
  </si>
  <si>
    <t>Sufinan.cijene vodosnab.za sva fizička i pravna lica-korisnike Gradskog vodovod.sistema</t>
  </si>
  <si>
    <t>Transferi privatnim preduzećima (poljoprivreda, poduzetništvo i sanacija šteta)</t>
  </si>
  <si>
    <t>Prihodi od organizacije manifestacije "Visočko ljeto"</t>
  </si>
  <si>
    <t>Transfer za održavanje manifestacije "Visočko ljeto"</t>
  </si>
  <si>
    <t>Izdaci za Program Fonda zaštite okoline ZDK  - prvi dio</t>
  </si>
  <si>
    <t>Izdaci za Program Fonda zaštite okoline ZDK  - drugi dio</t>
  </si>
  <si>
    <t>Podrška projektima izrade Monografija (Visoko 92-95,monografija o pojedincima iz ratnog perioda i sl.)</t>
  </si>
  <si>
    <t>Primici od kreditnog zaduživanja</t>
  </si>
  <si>
    <t>Transfer za djecu sa hroničnim oboljenjem i poteškoćama u razvoju</t>
  </si>
  <si>
    <t>Jednokratni poklon za novorođeno dijete</t>
  </si>
  <si>
    <t>Izdaci za ugovorene usluge (nenamjenska sredstva budžeta)</t>
  </si>
  <si>
    <t>Transferi za isplatu šteta (nenamjenska sredstva budžeta)</t>
  </si>
  <si>
    <t xml:space="preserve">Nabavka opreme iz sredstava poseb.naknada za osig.od požara i autoodgovornosti </t>
  </si>
  <si>
    <t>Transferi za podrški službama zaštite i spašavanja u JP (nenamjenska sredstva budžeta)</t>
  </si>
  <si>
    <t>Transfer za JP Veterinarska stanica za sterilizaciju pasa lutalica</t>
  </si>
  <si>
    <t>Povećanje učešća u kapitalu JKP Gradska groblja</t>
  </si>
  <si>
    <t>Transfer za održavanje manifestacije Sarajevo film festival</t>
  </si>
  <si>
    <t>1.1.12.</t>
  </si>
  <si>
    <t>Sufinan.cijene odvoza smeća za sva fizička lica-korisnike Gradskog odvoza kom.otpada putem JKP Vosoko</t>
  </si>
  <si>
    <t>Transferi pojedincima (podrška vantjelesnoj oplodnji)</t>
  </si>
  <si>
    <t>Transferi pojedincima (liječenje,ostvareni rezultati u sportu,nauci,kulturi....)</t>
  </si>
  <si>
    <t>Povećanje učešća u kapitalu</t>
  </si>
  <si>
    <t>SLUŽBA ZA URBANIZAM, IMOVINSKO-PRAVNE, GEODETSKE POSLOVE I KATASTAR NEKRETNINA</t>
  </si>
  <si>
    <t>SLUŽBA ZA FINANSIJE, PRIVREDU,POSLOVNE PROSTORE I EKONOMSKI RAZVOJ</t>
  </si>
  <si>
    <t>SLUŽBA ZA BORAČKO-INVALIDSKU ZAŠTITU I DRUŠTVENE DJELATNOSTI</t>
  </si>
  <si>
    <t>SLUŽBA CIVILNE ZAŠTITE</t>
  </si>
  <si>
    <t>SLUŽBA ZA INFRASTRUKTURU, EKOLOGIJU, KOMUNALNE I INSPEKCIJSKE POSLOVE</t>
  </si>
  <si>
    <t>SLUŽBA ZA OPĆU UPRAVU I ZAJEDNIČKE POSLOVE</t>
  </si>
  <si>
    <t xml:space="preserve"> SLUŽBA KABINETA GRADONAČELNIKA </t>
  </si>
  <si>
    <t xml:space="preserve"> STRUČNA SLUŽBA ZA GRADSKOG VIJEĆA</t>
  </si>
  <si>
    <t xml:space="preserve"> SLUŽBA INTERNE REVIZIJE</t>
  </si>
  <si>
    <t>PRAVOBRANILAŠTVO GRADA</t>
  </si>
  <si>
    <t>JAVNA USTANOVA CENTAR ZA SOCIJALNI RAD</t>
  </si>
  <si>
    <t>SINTETIČKI PREGLED IZDATAKA</t>
  </si>
  <si>
    <t>Podrška Grada projektima organizacija i institucija van teritorije grada i BiH</t>
  </si>
  <si>
    <t>BUDŽET  ZA 2023.g</t>
  </si>
  <si>
    <t>BUDŽET ZA 2023.g</t>
  </si>
  <si>
    <t>BOSNA I HERCEGOVINA</t>
  </si>
  <si>
    <t>FEDERACIJA BOSNE I HERCEGOVINE</t>
  </si>
  <si>
    <t>ZENIČKO-DOBOJSKI KANTON</t>
  </si>
  <si>
    <t>GRAD VISOKO</t>
  </si>
  <si>
    <t xml:space="preserve">SLUŽBA ZA FINANSIJE,PRIVREDU,POSLOVNE </t>
  </si>
  <si>
    <t>PROSTORE I EKONOMSKI RAZVOJ</t>
  </si>
  <si>
    <t xml:space="preserve">                          </t>
  </si>
  <si>
    <t xml:space="preserve">                            IZVJEŠTAJ  O IZVRŠENJU  BUDŽETA  GRADA  VISOKO</t>
  </si>
  <si>
    <t>Transfer za podršku narodu Turske i Sirije</t>
  </si>
  <si>
    <r>
      <t xml:space="preserve">Transfer za nabavku senzora za mjerenje šećera u krvi </t>
    </r>
    <r>
      <rPr>
        <sz val="9"/>
        <rFont val="Times New Roman"/>
        <family val="1"/>
        <charset val="238"/>
      </rPr>
      <t>(mladi od 18-26g koji su studenti ili su nezaposlen</t>
    </r>
    <r>
      <rPr>
        <sz val="9"/>
        <color theme="1"/>
        <rFont val="Times New Roman"/>
        <family val="1"/>
        <charset val="238"/>
      </rPr>
      <t>.)</t>
    </r>
  </si>
  <si>
    <r>
      <t>Transfer za podršku radu udruženja "Mladi volonteri" -</t>
    </r>
    <r>
      <rPr>
        <sz val="9"/>
        <color rgb="FFFF0000"/>
        <rFont val="Times New Roman"/>
        <family val="1"/>
      </rPr>
      <t xml:space="preserve"> </t>
    </r>
    <r>
      <rPr>
        <sz val="9"/>
        <rFont val="Times New Roman"/>
        <family val="1"/>
        <charset val="238"/>
      </rPr>
      <t>rad javne kuhinje</t>
    </r>
  </si>
  <si>
    <t>1.2.39.</t>
  </si>
  <si>
    <t>Transferi za novčane nagrade pripadnicima službi zašt.i spaš. (nenamjenska sredstva budžeta)</t>
  </si>
  <si>
    <t>Projektna dokumentacija (nenamjenska sredstva budžeta)</t>
  </si>
  <si>
    <t>Izdaci za rekonstrukciju (nenamjenska sredstva budžeta)</t>
  </si>
  <si>
    <t>procenat izvršenja</t>
  </si>
  <si>
    <t>Naknade članovima Izborne komisije</t>
  </si>
  <si>
    <t xml:space="preserve">                              ZA PERIOD 01.01.-30.06.2023.g</t>
  </si>
  <si>
    <t>plan za šest mjeseci</t>
  </si>
  <si>
    <t>izvršeno za period 01.01.-30.06.2023.g</t>
  </si>
</sst>
</file>

<file path=xl/styles.xml><?xml version="1.0" encoding="utf-8"?>
<styleSheet xmlns="http://schemas.openxmlformats.org/spreadsheetml/2006/main">
  <fonts count="26"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9"/>
      <color theme="0"/>
      <name val="Times New Roman"/>
      <family val="1"/>
      <charset val="238"/>
    </font>
    <font>
      <b/>
      <sz val="10"/>
      <color theme="0"/>
      <name val="Times New Roman"/>
      <family val="1"/>
      <charset val="238"/>
    </font>
    <font>
      <sz val="7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i/>
      <sz val="9"/>
      <color theme="1"/>
      <name val="Times New Roman"/>
      <family val="1"/>
      <charset val="238"/>
    </font>
    <font>
      <b/>
      <i/>
      <sz val="10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8"/>
      <color theme="1"/>
      <name val="Times New Roman"/>
      <family val="1"/>
      <charset val="238"/>
    </font>
    <font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8"/>
      <color theme="0"/>
      <name val="Times New Roman"/>
      <family val="1"/>
      <charset val="238"/>
    </font>
    <font>
      <b/>
      <sz val="7"/>
      <color theme="0"/>
      <name val="Times New Roman"/>
      <family val="1"/>
      <charset val="238"/>
    </font>
    <font>
      <sz val="8"/>
      <color theme="1"/>
      <name val="Times New Roman"/>
      <family val="1"/>
      <charset val="238"/>
    </font>
    <font>
      <b/>
      <i/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9"/>
      <color rgb="FFFF0000"/>
      <name val="Times New Roman"/>
      <family val="1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2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9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A5A5A5"/>
      </patternFill>
    </fill>
  </fills>
  <borders count="12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118">
    <xf numFmtId="0" fontId="0" fillId="0" borderId="0" xfId="0"/>
    <xf numFmtId="0" fontId="2" fillId="2" borderId="2" xfId="1" applyNumberFormat="1" applyFont="1" applyBorder="1" applyAlignment="1">
      <alignment horizontal="left"/>
    </xf>
    <xf numFmtId="0" fontId="2" fillId="2" borderId="3" xfId="1" applyNumberFormat="1" applyFont="1" applyBorder="1"/>
    <xf numFmtId="0" fontId="2" fillId="2" borderId="4" xfId="1" applyNumberFormat="1" applyFont="1" applyBorder="1" applyAlignment="1">
      <alignment horizontal="right"/>
    </xf>
    <xf numFmtId="0" fontId="3" fillId="2" borderId="4" xfId="1" applyNumberFormat="1" applyFont="1" applyBorder="1" applyAlignment="1">
      <alignment horizontal="center"/>
    </xf>
    <xf numFmtId="0" fontId="4" fillId="0" borderId="0" xfId="0" applyNumberFormat="1" applyFont="1"/>
    <xf numFmtId="0" fontId="2" fillId="2" borderId="4" xfId="1" applyNumberFormat="1" applyFont="1" applyBorder="1"/>
    <xf numFmtId="0" fontId="2" fillId="2" borderId="5" xfId="1" applyNumberFormat="1" applyFont="1" applyBorder="1" applyAlignment="1">
      <alignment horizontal="right"/>
    </xf>
    <xf numFmtId="0" fontId="3" fillId="2" borderId="5" xfId="1" applyNumberFormat="1" applyFont="1" applyBorder="1"/>
    <xf numFmtId="0" fontId="2" fillId="2" borderId="5" xfId="1" applyNumberFormat="1" applyFont="1" applyBorder="1"/>
    <xf numFmtId="0" fontId="3" fillId="2" borderId="6" xfId="1" applyNumberFormat="1" applyFont="1" applyBorder="1"/>
    <xf numFmtId="0" fontId="2" fillId="2" borderId="8" xfId="1" applyNumberFormat="1" applyFont="1" applyBorder="1"/>
    <xf numFmtId="3" fontId="3" fillId="2" borderId="10" xfId="1" applyNumberFormat="1" applyFont="1" applyBorder="1" applyAlignment="1">
      <alignment horizontal="center"/>
    </xf>
    <xf numFmtId="0" fontId="4" fillId="0" borderId="0" xfId="0" applyNumberFormat="1" applyFont="1" applyAlignment="1">
      <alignment horizontal="center"/>
    </xf>
    <xf numFmtId="0" fontId="2" fillId="2" borderId="9" xfId="1" applyNumberFormat="1" applyFont="1" applyBorder="1"/>
    <xf numFmtId="0" fontId="2" fillId="2" borderId="9" xfId="1" applyNumberFormat="1" applyFont="1" applyBorder="1" applyAlignment="1">
      <alignment horizontal="right"/>
    </xf>
    <xf numFmtId="0" fontId="3" fillId="2" borderId="9" xfId="1" applyNumberFormat="1" applyFont="1" applyBorder="1"/>
    <xf numFmtId="0" fontId="6" fillId="0" borderId="0" xfId="0" applyNumberFormat="1" applyFont="1"/>
    <xf numFmtId="0" fontId="7" fillId="0" borderId="8" xfId="0" applyNumberFormat="1" applyFont="1" applyBorder="1"/>
    <xf numFmtId="0" fontId="7" fillId="0" borderId="8" xfId="0" applyNumberFormat="1" applyFont="1" applyBorder="1" applyAlignment="1">
      <alignment horizontal="right"/>
    </xf>
    <xf numFmtId="0" fontId="8" fillId="0" borderId="8" xfId="0" applyNumberFormat="1" applyFont="1" applyBorder="1"/>
    <xf numFmtId="0" fontId="7" fillId="0" borderId="0" xfId="0" applyFont="1"/>
    <xf numFmtId="0" fontId="9" fillId="0" borderId="10" xfId="0" applyNumberFormat="1" applyFont="1" applyBorder="1"/>
    <xf numFmtId="0" fontId="9" fillId="0" borderId="10" xfId="0" applyNumberFormat="1" applyFont="1" applyBorder="1" applyAlignment="1">
      <alignment horizontal="right"/>
    </xf>
    <xf numFmtId="0" fontId="10" fillId="0" borderId="10" xfId="0" applyNumberFormat="1" applyFont="1" applyBorder="1"/>
    <xf numFmtId="0" fontId="9" fillId="0" borderId="0" xfId="0" applyFont="1"/>
    <xf numFmtId="0" fontId="6" fillId="0" borderId="10" xfId="0" applyNumberFormat="1" applyFont="1" applyBorder="1"/>
    <xf numFmtId="0" fontId="6" fillId="0" borderId="10" xfId="0" applyNumberFormat="1" applyFont="1" applyBorder="1" applyAlignment="1">
      <alignment horizontal="right"/>
    </xf>
    <xf numFmtId="0" fontId="5" fillId="0" borderId="10" xfId="0" applyNumberFormat="1" applyFont="1" applyBorder="1"/>
    <xf numFmtId="0" fontId="6" fillId="0" borderId="0" xfId="0" applyFont="1"/>
    <xf numFmtId="0" fontId="8" fillId="0" borderId="10" xfId="0" applyNumberFormat="1" applyFont="1" applyBorder="1"/>
    <xf numFmtId="0" fontId="9" fillId="0" borderId="8" xfId="0" applyNumberFormat="1" applyFont="1" applyBorder="1"/>
    <xf numFmtId="0" fontId="9" fillId="0" borderId="8" xfId="0" applyNumberFormat="1" applyFont="1" applyBorder="1" applyAlignment="1">
      <alignment horizontal="right"/>
    </xf>
    <xf numFmtId="0" fontId="10" fillId="0" borderId="8" xfId="0" applyNumberFormat="1" applyFont="1" applyBorder="1"/>
    <xf numFmtId="0" fontId="6" fillId="0" borderId="4" xfId="0" applyNumberFormat="1" applyFont="1" applyBorder="1"/>
    <xf numFmtId="0" fontId="6" fillId="0" borderId="4" xfId="0" applyNumberFormat="1" applyFont="1" applyBorder="1" applyAlignment="1">
      <alignment horizontal="right"/>
    </xf>
    <xf numFmtId="0" fontId="5" fillId="0" borderId="4" xfId="0" applyNumberFormat="1" applyFont="1" applyBorder="1"/>
    <xf numFmtId="0" fontId="11" fillId="0" borderId="0" xfId="0" applyFont="1"/>
    <xf numFmtId="0" fontId="12" fillId="0" borderId="0" xfId="0" applyNumberFormat="1" applyFont="1"/>
    <xf numFmtId="0" fontId="12" fillId="0" borderId="0" xfId="0" applyNumberFormat="1" applyFont="1" applyAlignment="1">
      <alignment horizontal="right"/>
    </xf>
    <xf numFmtId="3" fontId="13" fillId="0" borderId="0" xfId="0" applyNumberFormat="1" applyFont="1"/>
    <xf numFmtId="0" fontId="2" fillId="2" borderId="10" xfId="1" applyNumberFormat="1" applyFont="1" applyBorder="1" applyAlignment="1">
      <alignment horizontal="center"/>
    </xf>
    <xf numFmtId="0" fontId="3" fillId="2" borderId="10" xfId="1" applyNumberFormat="1" applyFont="1" applyBorder="1" applyAlignment="1">
      <alignment horizontal="center"/>
    </xf>
    <xf numFmtId="1" fontId="6" fillId="0" borderId="10" xfId="0" applyNumberFormat="1" applyFont="1" applyBorder="1" applyAlignment="1">
      <alignment horizontal="center"/>
    </xf>
    <xf numFmtId="0" fontId="7" fillId="0" borderId="8" xfId="0" applyNumberFormat="1" applyFont="1" applyBorder="1" applyAlignment="1">
      <alignment horizontal="center"/>
    </xf>
    <xf numFmtId="0" fontId="9" fillId="0" borderId="10" xfId="0" applyNumberFormat="1" applyFont="1" applyBorder="1" applyAlignment="1">
      <alignment horizontal="center"/>
    </xf>
    <xf numFmtId="0" fontId="6" fillId="0" borderId="10" xfId="0" applyNumberFormat="1" applyFont="1" applyBorder="1" applyAlignment="1">
      <alignment horizontal="center"/>
    </xf>
    <xf numFmtId="49" fontId="6" fillId="0" borderId="10" xfId="0" applyNumberFormat="1" applyFont="1" applyBorder="1" applyAlignment="1">
      <alignment horizontal="center"/>
    </xf>
    <xf numFmtId="0" fontId="2" fillId="2" borderId="10" xfId="1" applyNumberFormat="1" applyFont="1" applyBorder="1"/>
    <xf numFmtId="0" fontId="2" fillId="2" borderId="11" xfId="1" applyNumberFormat="1" applyFont="1" applyBorder="1"/>
    <xf numFmtId="0" fontId="2" fillId="2" borderId="11" xfId="1" applyNumberFormat="1" applyFont="1" applyBorder="1" applyAlignment="1">
      <alignment horizontal="right"/>
    </xf>
    <xf numFmtId="0" fontId="12" fillId="0" borderId="0" xfId="0" applyFont="1"/>
    <xf numFmtId="0" fontId="14" fillId="2" borderId="5" xfId="1" applyNumberFormat="1" applyFont="1" applyBorder="1" applyAlignment="1">
      <alignment wrapText="1"/>
    </xf>
    <xf numFmtId="0" fontId="2" fillId="2" borderId="5" xfId="1" applyNumberFormat="1" applyFont="1" applyBorder="1" applyAlignment="1">
      <alignment horizontal="center"/>
    </xf>
    <xf numFmtId="0" fontId="7" fillId="0" borderId="10" xfId="0" applyNumberFormat="1" applyFont="1" applyBorder="1"/>
    <xf numFmtId="0" fontId="2" fillId="2" borderId="9" xfId="1" applyNumberFormat="1" applyFont="1" applyBorder="1" applyAlignment="1">
      <alignment wrapText="1"/>
    </xf>
    <xf numFmtId="0" fontId="6" fillId="0" borderId="10" xfId="0" applyNumberFormat="1" applyFont="1" applyBorder="1" applyAlignment="1">
      <alignment horizontal="left"/>
    </xf>
    <xf numFmtId="0" fontId="2" fillId="2" borderId="7" xfId="1" applyNumberFormat="1" applyFont="1" applyBorder="1" applyAlignment="1">
      <alignment horizontal="center" wrapText="1"/>
    </xf>
    <xf numFmtId="0" fontId="15" fillId="2" borderId="5" xfId="1" applyNumberFormat="1" applyFont="1" applyBorder="1" applyAlignment="1">
      <alignment wrapText="1"/>
    </xf>
    <xf numFmtId="0" fontId="15" fillId="2" borderId="5" xfId="1" applyNumberFormat="1" applyFont="1" applyBorder="1" applyAlignment="1">
      <alignment horizontal="center" wrapText="1"/>
    </xf>
    <xf numFmtId="16" fontId="6" fillId="0" borderId="10" xfId="0" applyNumberFormat="1" applyFont="1" applyBorder="1" applyAlignment="1">
      <alignment horizontal="right"/>
    </xf>
    <xf numFmtId="14" fontId="6" fillId="0" borderId="10" xfId="0" applyNumberFormat="1" applyFont="1" applyBorder="1" applyAlignment="1">
      <alignment horizontal="right"/>
    </xf>
    <xf numFmtId="3" fontId="3" fillId="2" borderId="4" xfId="1" applyNumberFormat="1" applyFont="1" applyBorder="1" applyAlignment="1">
      <alignment horizontal="center"/>
    </xf>
    <xf numFmtId="3" fontId="2" fillId="2" borderId="5" xfId="1" applyNumberFormat="1" applyFont="1" applyBorder="1" applyAlignment="1">
      <alignment horizontal="center" wrapText="1"/>
    </xf>
    <xf numFmtId="3" fontId="3" fillId="2" borderId="5" xfId="1" applyNumberFormat="1" applyFont="1" applyBorder="1" applyAlignment="1">
      <alignment horizontal="center"/>
    </xf>
    <xf numFmtId="3" fontId="3" fillId="2" borderId="9" xfId="1" applyNumberFormat="1" applyFont="1" applyBorder="1"/>
    <xf numFmtId="3" fontId="8" fillId="0" borderId="8" xfId="0" applyNumberFormat="1" applyFont="1" applyBorder="1"/>
    <xf numFmtId="3" fontId="10" fillId="0" borderId="10" xfId="0" applyNumberFormat="1" applyFont="1" applyBorder="1"/>
    <xf numFmtId="3" fontId="10" fillId="0" borderId="10" xfId="0" applyNumberFormat="1" applyFont="1" applyBorder="1" applyAlignment="1">
      <alignment horizontal="right"/>
    </xf>
    <xf numFmtId="3" fontId="5" fillId="0" borderId="10" xfId="0" applyNumberFormat="1" applyFont="1" applyBorder="1"/>
    <xf numFmtId="3" fontId="10" fillId="0" borderId="8" xfId="0" applyNumberFormat="1" applyFont="1" applyBorder="1"/>
    <xf numFmtId="3" fontId="5" fillId="0" borderId="4" xfId="0" applyNumberFormat="1" applyFont="1" applyBorder="1"/>
    <xf numFmtId="3" fontId="3" fillId="2" borderId="11" xfId="1" applyNumberFormat="1" applyFont="1" applyBorder="1"/>
    <xf numFmtId="3" fontId="10" fillId="0" borderId="4" xfId="0" applyNumberFormat="1" applyFont="1" applyBorder="1"/>
    <xf numFmtId="3" fontId="8" fillId="0" borderId="10" xfId="0" applyNumberFormat="1" applyFont="1" applyBorder="1"/>
    <xf numFmtId="0" fontId="17" fillId="0" borderId="0" xfId="0" applyFont="1"/>
    <xf numFmtId="0" fontId="18" fillId="0" borderId="0" xfId="0" applyFont="1"/>
    <xf numFmtId="0" fontId="7" fillId="0" borderId="10" xfId="0" applyNumberFormat="1" applyFont="1" applyBorder="1" applyAlignment="1">
      <alignment horizontal="right"/>
    </xf>
    <xf numFmtId="0" fontId="6" fillId="0" borderId="0" xfId="0" applyNumberFormat="1" applyFont="1" applyAlignment="1">
      <alignment horizontal="right"/>
    </xf>
    <xf numFmtId="0" fontId="5" fillId="0" borderId="0" xfId="0" applyNumberFormat="1" applyFont="1"/>
    <xf numFmtId="3" fontId="5" fillId="0" borderId="0" xfId="0" applyNumberFormat="1" applyFont="1"/>
    <xf numFmtId="0" fontId="18" fillId="0" borderId="0" xfId="0" applyNumberFormat="1" applyFont="1"/>
    <xf numFmtId="0" fontId="18" fillId="0" borderId="0" xfId="0" applyNumberFormat="1" applyFont="1" applyAlignment="1">
      <alignment horizontal="right"/>
    </xf>
    <xf numFmtId="3" fontId="18" fillId="0" borderId="0" xfId="0" applyNumberFormat="1" applyFont="1"/>
    <xf numFmtId="0" fontId="21" fillId="0" borderId="0" xfId="0" applyFont="1" applyAlignment="1">
      <alignment horizontal="right"/>
    </xf>
    <xf numFmtId="0" fontId="0" fillId="0" borderId="0" xfId="0" applyFont="1"/>
    <xf numFmtId="0" fontId="13" fillId="0" borderId="0" xfId="0" applyFont="1"/>
    <xf numFmtId="0" fontId="22" fillId="0" borderId="0" xfId="0" applyFont="1" applyAlignment="1">
      <alignment horizontal="center"/>
    </xf>
    <xf numFmtId="0" fontId="20" fillId="0" borderId="0" xfId="0" applyFont="1"/>
    <xf numFmtId="0" fontId="23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right"/>
    </xf>
    <xf numFmtId="0" fontId="20" fillId="0" borderId="0" xfId="0" applyFont="1" applyAlignment="1">
      <alignment horizontal="left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/>
    <xf numFmtId="0" fontId="24" fillId="0" borderId="0" xfId="0" applyFont="1"/>
    <xf numFmtId="4" fontId="3" fillId="2" borderId="4" xfId="1" applyNumberFormat="1" applyFont="1" applyBorder="1" applyAlignment="1">
      <alignment horizontal="center"/>
    </xf>
    <xf numFmtId="4" fontId="2" fillId="2" borderId="5" xfId="1" applyNumberFormat="1" applyFont="1" applyBorder="1" applyAlignment="1">
      <alignment horizontal="center" wrapText="1"/>
    </xf>
    <xf numFmtId="4" fontId="3" fillId="2" borderId="5" xfId="1" applyNumberFormat="1" applyFont="1" applyBorder="1" applyAlignment="1">
      <alignment horizontal="center"/>
    </xf>
    <xf numFmtId="4" fontId="3" fillId="2" borderId="9" xfId="1" applyNumberFormat="1" applyFont="1" applyBorder="1"/>
    <xf numFmtId="4" fontId="8" fillId="0" borderId="8" xfId="0" applyNumberFormat="1" applyFont="1" applyBorder="1"/>
    <xf numFmtId="4" fontId="10" fillId="0" borderId="10" xfId="0" applyNumberFormat="1" applyFont="1" applyBorder="1"/>
    <xf numFmtId="4" fontId="10" fillId="0" borderId="10" xfId="0" applyNumberFormat="1" applyFont="1" applyBorder="1" applyAlignment="1">
      <alignment horizontal="right"/>
    </xf>
    <xf numFmtId="4" fontId="5" fillId="0" borderId="10" xfId="0" applyNumberFormat="1" applyFont="1" applyBorder="1"/>
    <xf numFmtId="4" fontId="10" fillId="0" borderId="8" xfId="0" applyNumberFormat="1" applyFont="1" applyBorder="1"/>
    <xf numFmtId="4" fontId="5" fillId="0" borderId="4" xfId="0" applyNumberFormat="1" applyFont="1" applyBorder="1"/>
    <xf numFmtId="4" fontId="8" fillId="0" borderId="10" xfId="0" applyNumberFormat="1" applyFont="1" applyBorder="1"/>
    <xf numFmtId="4" fontId="5" fillId="0" borderId="0" xfId="0" applyNumberFormat="1" applyFont="1"/>
    <xf numFmtId="4" fontId="18" fillId="0" borderId="0" xfId="0" applyNumberFormat="1" applyFont="1"/>
    <xf numFmtId="4" fontId="3" fillId="2" borderId="11" xfId="1" applyNumberFormat="1" applyFont="1" applyBorder="1"/>
    <xf numFmtId="4" fontId="10" fillId="0" borderId="4" xfId="0" applyNumberFormat="1" applyFont="1" applyBorder="1"/>
    <xf numFmtId="4" fontId="13" fillId="0" borderId="0" xfId="0" applyNumberFormat="1" applyFont="1"/>
    <xf numFmtId="0" fontId="18" fillId="0" borderId="0" xfId="0" applyNumberFormat="1" applyFont="1" applyAlignment="1">
      <alignment horizontal="center"/>
    </xf>
    <xf numFmtId="3" fontId="18" fillId="0" borderId="0" xfId="0" applyNumberFormat="1" applyFont="1" applyAlignment="1">
      <alignment horizontal="center"/>
    </xf>
    <xf numFmtId="0" fontId="18" fillId="0" borderId="0" xfId="0" applyFont="1" applyAlignment="1">
      <alignment horizontal="center"/>
    </xf>
    <xf numFmtId="4" fontId="18" fillId="0" borderId="0" xfId="0" applyNumberFormat="1" applyFont="1" applyAlignment="1">
      <alignment horizontal="center"/>
    </xf>
  </cellXfs>
  <cellStyles count="2">
    <cellStyle name="Check Cell" xfId="1" builtinId="2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37"/>
  <sheetViews>
    <sheetView zoomScale="150" zoomScaleNormal="150" workbookViewId="0">
      <selection activeCell="C13" sqref="C13"/>
    </sheetView>
  </sheetViews>
  <sheetFormatPr defaultRowHeight="15"/>
  <cols>
    <col min="1" max="1" width="6.140625" customWidth="1"/>
    <col min="2" max="2" width="22.140625" customWidth="1"/>
    <col min="3" max="3" width="53.140625" customWidth="1"/>
    <col min="4" max="4" width="21.5703125" customWidth="1"/>
    <col min="5" max="5" width="14.140625" customWidth="1"/>
    <col min="257" max="257" width="6.140625" customWidth="1"/>
    <col min="258" max="258" width="56.85546875" customWidth="1"/>
    <col min="259" max="259" width="22.85546875" customWidth="1"/>
    <col min="260" max="260" width="10.5703125" customWidth="1"/>
    <col min="513" max="513" width="6.140625" customWidth="1"/>
    <col min="514" max="514" width="56.85546875" customWidth="1"/>
    <col min="515" max="515" width="22.85546875" customWidth="1"/>
    <col min="516" max="516" width="10.5703125" customWidth="1"/>
    <col min="769" max="769" width="6.140625" customWidth="1"/>
    <col min="770" max="770" width="56.85546875" customWidth="1"/>
    <col min="771" max="771" width="22.85546875" customWidth="1"/>
    <col min="772" max="772" width="10.5703125" customWidth="1"/>
    <col min="1025" max="1025" width="6.140625" customWidth="1"/>
    <col min="1026" max="1026" width="56.85546875" customWidth="1"/>
    <col min="1027" max="1027" width="22.85546875" customWidth="1"/>
    <col min="1028" max="1028" width="10.5703125" customWidth="1"/>
    <col min="1281" max="1281" width="6.140625" customWidth="1"/>
    <col min="1282" max="1282" width="56.85546875" customWidth="1"/>
    <col min="1283" max="1283" width="22.85546875" customWidth="1"/>
    <col min="1284" max="1284" width="10.5703125" customWidth="1"/>
    <col min="1537" max="1537" width="6.140625" customWidth="1"/>
    <col min="1538" max="1538" width="56.85546875" customWidth="1"/>
    <col min="1539" max="1539" width="22.85546875" customWidth="1"/>
    <col min="1540" max="1540" width="10.5703125" customWidth="1"/>
    <col min="1793" max="1793" width="6.140625" customWidth="1"/>
    <col min="1794" max="1794" width="56.85546875" customWidth="1"/>
    <col min="1795" max="1795" width="22.85546875" customWidth="1"/>
    <col min="1796" max="1796" width="10.5703125" customWidth="1"/>
    <col min="2049" max="2049" width="6.140625" customWidth="1"/>
    <col min="2050" max="2050" width="56.85546875" customWidth="1"/>
    <col min="2051" max="2051" width="22.85546875" customWidth="1"/>
    <col min="2052" max="2052" width="10.5703125" customWidth="1"/>
    <col min="2305" max="2305" width="6.140625" customWidth="1"/>
    <col min="2306" max="2306" width="56.85546875" customWidth="1"/>
    <col min="2307" max="2307" width="22.85546875" customWidth="1"/>
    <col min="2308" max="2308" width="10.5703125" customWidth="1"/>
    <col min="2561" max="2561" width="6.140625" customWidth="1"/>
    <col min="2562" max="2562" width="56.85546875" customWidth="1"/>
    <col min="2563" max="2563" width="22.85546875" customWidth="1"/>
    <col min="2564" max="2564" width="10.5703125" customWidth="1"/>
    <col min="2817" max="2817" width="6.140625" customWidth="1"/>
    <col min="2818" max="2818" width="56.85546875" customWidth="1"/>
    <col min="2819" max="2819" width="22.85546875" customWidth="1"/>
    <col min="2820" max="2820" width="10.5703125" customWidth="1"/>
    <col min="3073" max="3073" width="6.140625" customWidth="1"/>
    <col min="3074" max="3074" width="56.85546875" customWidth="1"/>
    <col min="3075" max="3075" width="22.85546875" customWidth="1"/>
    <col min="3076" max="3076" width="10.5703125" customWidth="1"/>
    <col min="3329" max="3329" width="6.140625" customWidth="1"/>
    <col min="3330" max="3330" width="56.85546875" customWidth="1"/>
    <col min="3331" max="3331" width="22.85546875" customWidth="1"/>
    <col min="3332" max="3332" width="10.5703125" customWidth="1"/>
    <col min="3585" max="3585" width="6.140625" customWidth="1"/>
    <col min="3586" max="3586" width="56.85546875" customWidth="1"/>
    <col min="3587" max="3587" width="22.85546875" customWidth="1"/>
    <col min="3588" max="3588" width="10.5703125" customWidth="1"/>
    <col min="3841" max="3841" width="6.140625" customWidth="1"/>
    <col min="3842" max="3842" width="56.85546875" customWidth="1"/>
    <col min="3843" max="3843" width="22.85546875" customWidth="1"/>
    <col min="3844" max="3844" width="10.5703125" customWidth="1"/>
    <col min="4097" max="4097" width="6.140625" customWidth="1"/>
    <col min="4098" max="4098" width="56.85546875" customWidth="1"/>
    <col min="4099" max="4099" width="22.85546875" customWidth="1"/>
    <col min="4100" max="4100" width="10.5703125" customWidth="1"/>
    <col min="4353" max="4353" width="6.140625" customWidth="1"/>
    <col min="4354" max="4354" width="56.85546875" customWidth="1"/>
    <col min="4355" max="4355" width="22.85546875" customWidth="1"/>
    <col min="4356" max="4356" width="10.5703125" customWidth="1"/>
    <col min="4609" max="4609" width="6.140625" customWidth="1"/>
    <col min="4610" max="4610" width="56.85546875" customWidth="1"/>
    <col min="4611" max="4611" width="22.85546875" customWidth="1"/>
    <col min="4612" max="4612" width="10.5703125" customWidth="1"/>
    <col min="4865" max="4865" width="6.140625" customWidth="1"/>
    <col min="4866" max="4866" width="56.85546875" customWidth="1"/>
    <col min="4867" max="4867" width="22.85546875" customWidth="1"/>
    <col min="4868" max="4868" width="10.5703125" customWidth="1"/>
    <col min="5121" max="5121" width="6.140625" customWidth="1"/>
    <col min="5122" max="5122" width="56.85546875" customWidth="1"/>
    <col min="5123" max="5123" width="22.85546875" customWidth="1"/>
    <col min="5124" max="5124" width="10.5703125" customWidth="1"/>
    <col min="5377" max="5377" width="6.140625" customWidth="1"/>
    <col min="5378" max="5378" width="56.85546875" customWidth="1"/>
    <col min="5379" max="5379" width="22.85546875" customWidth="1"/>
    <col min="5380" max="5380" width="10.5703125" customWidth="1"/>
    <col min="5633" max="5633" width="6.140625" customWidth="1"/>
    <col min="5634" max="5634" width="56.85546875" customWidth="1"/>
    <col min="5635" max="5635" width="22.85546875" customWidth="1"/>
    <col min="5636" max="5636" width="10.5703125" customWidth="1"/>
    <col min="5889" max="5889" width="6.140625" customWidth="1"/>
    <col min="5890" max="5890" width="56.85546875" customWidth="1"/>
    <col min="5891" max="5891" width="22.85546875" customWidth="1"/>
    <col min="5892" max="5892" width="10.5703125" customWidth="1"/>
    <col min="6145" max="6145" width="6.140625" customWidth="1"/>
    <col min="6146" max="6146" width="56.85546875" customWidth="1"/>
    <col min="6147" max="6147" width="22.85546875" customWidth="1"/>
    <col min="6148" max="6148" width="10.5703125" customWidth="1"/>
    <col min="6401" max="6401" width="6.140625" customWidth="1"/>
    <col min="6402" max="6402" width="56.85546875" customWidth="1"/>
    <col min="6403" max="6403" width="22.85546875" customWidth="1"/>
    <col min="6404" max="6404" width="10.5703125" customWidth="1"/>
    <col min="6657" max="6657" width="6.140625" customWidth="1"/>
    <col min="6658" max="6658" width="56.85546875" customWidth="1"/>
    <col min="6659" max="6659" width="22.85546875" customWidth="1"/>
    <col min="6660" max="6660" width="10.5703125" customWidth="1"/>
    <col min="6913" max="6913" width="6.140625" customWidth="1"/>
    <col min="6914" max="6914" width="56.85546875" customWidth="1"/>
    <col min="6915" max="6915" width="22.85546875" customWidth="1"/>
    <col min="6916" max="6916" width="10.5703125" customWidth="1"/>
    <col min="7169" max="7169" width="6.140625" customWidth="1"/>
    <col min="7170" max="7170" width="56.85546875" customWidth="1"/>
    <col min="7171" max="7171" width="22.85546875" customWidth="1"/>
    <col min="7172" max="7172" width="10.5703125" customWidth="1"/>
    <col min="7425" max="7425" width="6.140625" customWidth="1"/>
    <col min="7426" max="7426" width="56.85546875" customWidth="1"/>
    <col min="7427" max="7427" width="22.85546875" customWidth="1"/>
    <col min="7428" max="7428" width="10.5703125" customWidth="1"/>
    <col min="7681" max="7681" width="6.140625" customWidth="1"/>
    <col min="7682" max="7682" width="56.85546875" customWidth="1"/>
    <col min="7683" max="7683" width="22.85546875" customWidth="1"/>
    <col min="7684" max="7684" width="10.5703125" customWidth="1"/>
    <col min="7937" max="7937" width="6.140625" customWidth="1"/>
    <col min="7938" max="7938" width="56.85546875" customWidth="1"/>
    <col min="7939" max="7939" width="22.85546875" customWidth="1"/>
    <col min="7940" max="7940" width="10.5703125" customWidth="1"/>
    <col min="8193" max="8193" width="6.140625" customWidth="1"/>
    <col min="8194" max="8194" width="56.85546875" customWidth="1"/>
    <col min="8195" max="8195" width="22.85546875" customWidth="1"/>
    <col min="8196" max="8196" width="10.5703125" customWidth="1"/>
    <col min="8449" max="8449" width="6.140625" customWidth="1"/>
    <col min="8450" max="8450" width="56.85546875" customWidth="1"/>
    <col min="8451" max="8451" width="22.85546875" customWidth="1"/>
    <col min="8452" max="8452" width="10.5703125" customWidth="1"/>
    <col min="8705" max="8705" width="6.140625" customWidth="1"/>
    <col min="8706" max="8706" width="56.85546875" customWidth="1"/>
    <col min="8707" max="8707" width="22.85546875" customWidth="1"/>
    <col min="8708" max="8708" width="10.5703125" customWidth="1"/>
    <col min="8961" max="8961" width="6.140625" customWidth="1"/>
    <col min="8962" max="8962" width="56.85546875" customWidth="1"/>
    <col min="8963" max="8963" width="22.85546875" customWidth="1"/>
    <col min="8964" max="8964" width="10.5703125" customWidth="1"/>
    <col min="9217" max="9217" width="6.140625" customWidth="1"/>
    <col min="9218" max="9218" width="56.85546875" customWidth="1"/>
    <col min="9219" max="9219" width="22.85546875" customWidth="1"/>
    <col min="9220" max="9220" width="10.5703125" customWidth="1"/>
    <col min="9473" max="9473" width="6.140625" customWidth="1"/>
    <col min="9474" max="9474" width="56.85546875" customWidth="1"/>
    <col min="9475" max="9475" width="22.85546875" customWidth="1"/>
    <col min="9476" max="9476" width="10.5703125" customWidth="1"/>
    <col min="9729" max="9729" width="6.140625" customWidth="1"/>
    <col min="9730" max="9730" width="56.85546875" customWidth="1"/>
    <col min="9731" max="9731" width="22.85546875" customWidth="1"/>
    <col min="9732" max="9732" width="10.5703125" customWidth="1"/>
    <col min="9985" max="9985" width="6.140625" customWidth="1"/>
    <col min="9986" max="9986" width="56.85546875" customWidth="1"/>
    <col min="9987" max="9987" width="22.85546875" customWidth="1"/>
    <col min="9988" max="9988" width="10.5703125" customWidth="1"/>
    <col min="10241" max="10241" width="6.140625" customWidth="1"/>
    <col min="10242" max="10242" width="56.85546875" customWidth="1"/>
    <col min="10243" max="10243" width="22.85546875" customWidth="1"/>
    <col min="10244" max="10244" width="10.5703125" customWidth="1"/>
    <col min="10497" max="10497" width="6.140625" customWidth="1"/>
    <col min="10498" max="10498" width="56.85546875" customWidth="1"/>
    <col min="10499" max="10499" width="22.85546875" customWidth="1"/>
    <col min="10500" max="10500" width="10.5703125" customWidth="1"/>
    <col min="10753" max="10753" width="6.140625" customWidth="1"/>
    <col min="10754" max="10754" width="56.85546875" customWidth="1"/>
    <col min="10755" max="10755" width="22.85546875" customWidth="1"/>
    <col min="10756" max="10756" width="10.5703125" customWidth="1"/>
    <col min="11009" max="11009" width="6.140625" customWidth="1"/>
    <col min="11010" max="11010" width="56.85546875" customWidth="1"/>
    <col min="11011" max="11011" width="22.85546875" customWidth="1"/>
    <col min="11012" max="11012" width="10.5703125" customWidth="1"/>
    <col min="11265" max="11265" width="6.140625" customWidth="1"/>
    <col min="11266" max="11266" width="56.85546875" customWidth="1"/>
    <col min="11267" max="11267" width="22.85546875" customWidth="1"/>
    <col min="11268" max="11268" width="10.5703125" customWidth="1"/>
    <col min="11521" max="11521" width="6.140625" customWidth="1"/>
    <col min="11522" max="11522" width="56.85546875" customWidth="1"/>
    <col min="11523" max="11523" width="22.85546875" customWidth="1"/>
    <col min="11524" max="11524" width="10.5703125" customWidth="1"/>
    <col min="11777" max="11777" width="6.140625" customWidth="1"/>
    <col min="11778" max="11778" width="56.85546875" customWidth="1"/>
    <col min="11779" max="11779" width="22.85546875" customWidth="1"/>
    <col min="11780" max="11780" width="10.5703125" customWidth="1"/>
    <col min="12033" max="12033" width="6.140625" customWidth="1"/>
    <col min="12034" max="12034" width="56.85546875" customWidth="1"/>
    <col min="12035" max="12035" width="22.85546875" customWidth="1"/>
    <col min="12036" max="12036" width="10.5703125" customWidth="1"/>
    <col min="12289" max="12289" width="6.140625" customWidth="1"/>
    <col min="12290" max="12290" width="56.85546875" customWidth="1"/>
    <col min="12291" max="12291" width="22.85546875" customWidth="1"/>
    <col min="12292" max="12292" width="10.5703125" customWidth="1"/>
    <col min="12545" max="12545" width="6.140625" customWidth="1"/>
    <col min="12546" max="12546" width="56.85546875" customWidth="1"/>
    <col min="12547" max="12547" width="22.85546875" customWidth="1"/>
    <col min="12548" max="12548" width="10.5703125" customWidth="1"/>
    <col min="12801" max="12801" width="6.140625" customWidth="1"/>
    <col min="12802" max="12802" width="56.85546875" customWidth="1"/>
    <col min="12803" max="12803" width="22.85546875" customWidth="1"/>
    <col min="12804" max="12804" width="10.5703125" customWidth="1"/>
    <col min="13057" max="13057" width="6.140625" customWidth="1"/>
    <col min="13058" max="13058" width="56.85546875" customWidth="1"/>
    <col min="13059" max="13059" width="22.85546875" customWidth="1"/>
    <col min="13060" max="13060" width="10.5703125" customWidth="1"/>
    <col min="13313" max="13313" width="6.140625" customWidth="1"/>
    <col min="13314" max="13314" width="56.85546875" customWidth="1"/>
    <col min="13315" max="13315" width="22.85546875" customWidth="1"/>
    <col min="13316" max="13316" width="10.5703125" customWidth="1"/>
    <col min="13569" max="13569" width="6.140625" customWidth="1"/>
    <col min="13570" max="13570" width="56.85546875" customWidth="1"/>
    <col min="13571" max="13571" width="22.85546875" customWidth="1"/>
    <col min="13572" max="13572" width="10.5703125" customWidth="1"/>
    <col min="13825" max="13825" width="6.140625" customWidth="1"/>
    <col min="13826" max="13826" width="56.85546875" customWidth="1"/>
    <col min="13827" max="13827" width="22.85546875" customWidth="1"/>
    <col min="13828" max="13828" width="10.5703125" customWidth="1"/>
    <col min="14081" max="14081" width="6.140625" customWidth="1"/>
    <col min="14082" max="14082" width="56.85546875" customWidth="1"/>
    <col min="14083" max="14083" width="22.85546875" customWidth="1"/>
    <col min="14084" max="14084" width="10.5703125" customWidth="1"/>
    <col min="14337" max="14337" width="6.140625" customWidth="1"/>
    <col min="14338" max="14338" width="56.85546875" customWidth="1"/>
    <col min="14339" max="14339" width="22.85546875" customWidth="1"/>
    <col min="14340" max="14340" width="10.5703125" customWidth="1"/>
    <col min="14593" max="14593" width="6.140625" customWidth="1"/>
    <col min="14594" max="14594" width="56.85546875" customWidth="1"/>
    <col min="14595" max="14595" width="22.85546875" customWidth="1"/>
    <col min="14596" max="14596" width="10.5703125" customWidth="1"/>
    <col min="14849" max="14849" width="6.140625" customWidth="1"/>
    <col min="14850" max="14850" width="56.85546875" customWidth="1"/>
    <col min="14851" max="14851" width="22.85546875" customWidth="1"/>
    <col min="14852" max="14852" width="10.5703125" customWidth="1"/>
    <col min="15105" max="15105" width="6.140625" customWidth="1"/>
    <col min="15106" max="15106" width="56.85546875" customWidth="1"/>
    <col min="15107" max="15107" width="22.85546875" customWidth="1"/>
    <col min="15108" max="15108" width="10.5703125" customWidth="1"/>
    <col min="15361" max="15361" width="6.140625" customWidth="1"/>
    <col min="15362" max="15362" width="56.85546875" customWidth="1"/>
    <col min="15363" max="15363" width="22.85546875" customWidth="1"/>
    <col min="15364" max="15364" width="10.5703125" customWidth="1"/>
    <col min="15617" max="15617" width="6.140625" customWidth="1"/>
    <col min="15618" max="15618" width="56.85546875" customWidth="1"/>
    <col min="15619" max="15619" width="22.85546875" customWidth="1"/>
    <col min="15620" max="15620" width="10.5703125" customWidth="1"/>
    <col min="15873" max="15873" width="6.140625" customWidth="1"/>
    <col min="15874" max="15874" width="56.85546875" customWidth="1"/>
    <col min="15875" max="15875" width="22.85546875" customWidth="1"/>
    <col min="15876" max="15876" width="10.5703125" customWidth="1"/>
    <col min="16129" max="16129" width="6.140625" customWidth="1"/>
    <col min="16130" max="16130" width="56.85546875" customWidth="1"/>
    <col min="16131" max="16131" width="22.85546875" customWidth="1"/>
    <col min="16132" max="16132" width="10.5703125" customWidth="1"/>
  </cols>
  <sheetData>
    <row r="1" spans="1:3" ht="15.75">
      <c r="A1" t="s">
        <v>464</v>
      </c>
      <c r="C1" s="84"/>
    </row>
    <row r="2" spans="1:3" ht="15.75">
      <c r="A2" t="s">
        <v>465</v>
      </c>
      <c r="C2" s="84"/>
    </row>
    <row r="3" spans="1:3" ht="15.75" customHeight="1">
      <c r="A3" t="s">
        <v>466</v>
      </c>
    </row>
    <row r="4" spans="1:3" s="86" customFormat="1">
      <c r="A4" s="85" t="s">
        <v>467</v>
      </c>
    </row>
    <row r="5" spans="1:3" s="85" customFormat="1">
      <c r="A5"/>
    </row>
    <row r="6" spans="1:3" s="85" customFormat="1">
      <c r="A6" t="s">
        <v>468</v>
      </c>
    </row>
    <row r="7" spans="1:3" s="85" customFormat="1">
      <c r="A7" t="s">
        <v>469</v>
      </c>
    </row>
    <row r="8" spans="1:3" s="85" customFormat="1">
      <c r="A8"/>
    </row>
    <row r="9" spans="1:3" s="85" customFormat="1">
      <c r="A9"/>
    </row>
    <row r="10" spans="1:3" s="85" customFormat="1">
      <c r="A10"/>
    </row>
    <row r="11" spans="1:3" s="85" customFormat="1">
      <c r="A11"/>
    </row>
    <row r="12" spans="1:3" s="85" customFormat="1">
      <c r="A12"/>
    </row>
    <row r="13" spans="1:3" s="85" customFormat="1">
      <c r="A13"/>
    </row>
    <row r="14" spans="1:3" s="85" customFormat="1">
      <c r="A14"/>
    </row>
    <row r="15" spans="1:3" s="85" customFormat="1">
      <c r="A15"/>
    </row>
    <row r="16" spans="1:3" s="85" customFormat="1">
      <c r="A16"/>
    </row>
    <row r="17" spans="1:3" ht="26.25">
      <c r="A17" t="s">
        <v>470</v>
      </c>
      <c r="C17" s="87" t="s">
        <v>471</v>
      </c>
    </row>
    <row r="18" spans="1:3" ht="26.25">
      <c r="C18" s="87" t="s">
        <v>481</v>
      </c>
    </row>
    <row r="21" spans="1:3" s="88" customFormat="1" ht="18.75">
      <c r="B21" s="89"/>
    </row>
    <row r="22" spans="1:3" s="88" customFormat="1" ht="18.75">
      <c r="B22" s="89"/>
    </row>
    <row r="23" spans="1:3" s="88" customFormat="1" ht="18.75">
      <c r="B23" s="89"/>
    </row>
    <row r="24" spans="1:3" s="88" customFormat="1">
      <c r="B24" s="90"/>
    </row>
    <row r="25" spans="1:3" s="88" customFormat="1">
      <c r="B25" s="91"/>
      <c r="C25" s="92"/>
    </row>
    <row r="26" spans="1:3">
      <c r="B26" s="93"/>
    </row>
    <row r="27" spans="1:3">
      <c r="B27" s="94"/>
      <c r="C27" s="95"/>
    </row>
    <row r="28" spans="1:3">
      <c r="B28" s="94"/>
      <c r="C28" s="96"/>
    </row>
    <row r="29" spans="1:3">
      <c r="B29" s="94"/>
    </row>
    <row r="31" spans="1:3" s="97" customFormat="1"/>
    <row r="34" spans="2:2">
      <c r="B34" s="94"/>
    </row>
    <row r="35" spans="2:2">
      <c r="B35" s="94"/>
    </row>
    <row r="36" spans="2:2">
      <c r="B36" s="94"/>
    </row>
    <row r="37" spans="2:2">
      <c r="B37" s="94"/>
    </row>
  </sheetData>
  <pageMargins left="0.51181102362204722" right="0.5118110236220472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3:J109"/>
  <sheetViews>
    <sheetView topLeftCell="A82" zoomScale="120" zoomScaleNormal="120" workbookViewId="0">
      <selection activeCell="E1" sqref="E1"/>
    </sheetView>
  </sheetViews>
  <sheetFormatPr defaultRowHeight="15"/>
  <cols>
    <col min="1" max="1" width="6.85546875" style="17" customWidth="1"/>
    <col min="2" max="2" width="6.7109375" style="17" customWidth="1"/>
    <col min="3" max="3" width="7" style="17" customWidth="1"/>
    <col min="4" max="4" width="6.5703125" style="78" customWidth="1"/>
    <col min="5" max="5" width="63.140625" style="79" customWidth="1"/>
    <col min="6" max="6" width="13.42578125" style="80" hidden="1" customWidth="1"/>
    <col min="7" max="8" width="12" style="80" customWidth="1"/>
    <col min="9" max="9" width="12.7109375" style="109" customWidth="1"/>
    <col min="10" max="10" width="9.140625" style="109" customWidth="1"/>
    <col min="233" max="233" width="6.85546875" customWidth="1"/>
    <col min="234" max="234" width="6.7109375" customWidth="1"/>
    <col min="235" max="235" width="7.85546875" customWidth="1"/>
    <col min="236" max="236" width="6.5703125" customWidth="1"/>
    <col min="237" max="237" width="59.85546875" customWidth="1"/>
    <col min="238" max="238" width="12.28515625" customWidth="1"/>
    <col min="239" max="239" width="10.85546875" customWidth="1"/>
    <col min="240" max="240" width="12" customWidth="1"/>
    <col min="241" max="241" width="10.140625" customWidth="1"/>
    <col min="489" max="489" width="6.85546875" customWidth="1"/>
    <col min="490" max="490" width="6.7109375" customWidth="1"/>
    <col min="491" max="491" width="7.85546875" customWidth="1"/>
    <col min="492" max="492" width="6.5703125" customWidth="1"/>
    <col min="493" max="493" width="59.85546875" customWidth="1"/>
    <col min="494" max="494" width="12.28515625" customWidth="1"/>
    <col min="495" max="495" width="10.85546875" customWidth="1"/>
    <col min="496" max="496" width="12" customWidth="1"/>
    <col min="497" max="497" width="10.140625" customWidth="1"/>
    <col min="745" max="745" width="6.85546875" customWidth="1"/>
    <col min="746" max="746" width="6.7109375" customWidth="1"/>
    <col min="747" max="747" width="7.85546875" customWidth="1"/>
    <col min="748" max="748" width="6.5703125" customWidth="1"/>
    <col min="749" max="749" width="59.85546875" customWidth="1"/>
    <col min="750" max="750" width="12.28515625" customWidth="1"/>
    <col min="751" max="751" width="10.85546875" customWidth="1"/>
    <col min="752" max="752" width="12" customWidth="1"/>
    <col min="753" max="753" width="10.140625" customWidth="1"/>
    <col min="1001" max="1001" width="6.85546875" customWidth="1"/>
    <col min="1002" max="1002" width="6.7109375" customWidth="1"/>
    <col min="1003" max="1003" width="7.85546875" customWidth="1"/>
    <col min="1004" max="1004" width="6.5703125" customWidth="1"/>
    <col min="1005" max="1005" width="59.85546875" customWidth="1"/>
    <col min="1006" max="1006" width="12.28515625" customWidth="1"/>
    <col min="1007" max="1007" width="10.85546875" customWidth="1"/>
    <col min="1008" max="1008" width="12" customWidth="1"/>
    <col min="1009" max="1009" width="10.140625" customWidth="1"/>
    <col min="1257" max="1257" width="6.85546875" customWidth="1"/>
    <col min="1258" max="1258" width="6.7109375" customWidth="1"/>
    <col min="1259" max="1259" width="7.85546875" customWidth="1"/>
    <col min="1260" max="1260" width="6.5703125" customWidth="1"/>
    <col min="1261" max="1261" width="59.85546875" customWidth="1"/>
    <col min="1262" max="1262" width="12.28515625" customWidth="1"/>
    <col min="1263" max="1263" width="10.85546875" customWidth="1"/>
    <col min="1264" max="1264" width="12" customWidth="1"/>
    <col min="1265" max="1265" width="10.140625" customWidth="1"/>
    <col min="1513" max="1513" width="6.85546875" customWidth="1"/>
    <col min="1514" max="1514" width="6.7109375" customWidth="1"/>
    <col min="1515" max="1515" width="7.85546875" customWidth="1"/>
    <col min="1516" max="1516" width="6.5703125" customWidth="1"/>
    <col min="1517" max="1517" width="59.85546875" customWidth="1"/>
    <col min="1518" max="1518" width="12.28515625" customWidth="1"/>
    <col min="1519" max="1519" width="10.85546875" customWidth="1"/>
    <col min="1520" max="1520" width="12" customWidth="1"/>
    <col min="1521" max="1521" width="10.140625" customWidth="1"/>
    <col min="1769" max="1769" width="6.85546875" customWidth="1"/>
    <col min="1770" max="1770" width="6.7109375" customWidth="1"/>
    <col min="1771" max="1771" width="7.85546875" customWidth="1"/>
    <col min="1772" max="1772" width="6.5703125" customWidth="1"/>
    <col min="1773" max="1773" width="59.85546875" customWidth="1"/>
    <col min="1774" max="1774" width="12.28515625" customWidth="1"/>
    <col min="1775" max="1775" width="10.85546875" customWidth="1"/>
    <col min="1776" max="1776" width="12" customWidth="1"/>
    <col min="1777" max="1777" width="10.140625" customWidth="1"/>
    <col min="2025" max="2025" width="6.85546875" customWidth="1"/>
    <col min="2026" max="2026" width="6.7109375" customWidth="1"/>
    <col min="2027" max="2027" width="7.85546875" customWidth="1"/>
    <col min="2028" max="2028" width="6.5703125" customWidth="1"/>
    <col min="2029" max="2029" width="59.85546875" customWidth="1"/>
    <col min="2030" max="2030" width="12.28515625" customWidth="1"/>
    <col min="2031" max="2031" width="10.85546875" customWidth="1"/>
    <col min="2032" max="2032" width="12" customWidth="1"/>
    <col min="2033" max="2033" width="10.140625" customWidth="1"/>
    <col min="2281" max="2281" width="6.85546875" customWidth="1"/>
    <col min="2282" max="2282" width="6.7109375" customWidth="1"/>
    <col min="2283" max="2283" width="7.85546875" customWidth="1"/>
    <col min="2284" max="2284" width="6.5703125" customWidth="1"/>
    <col min="2285" max="2285" width="59.85546875" customWidth="1"/>
    <col min="2286" max="2286" width="12.28515625" customWidth="1"/>
    <col min="2287" max="2287" width="10.85546875" customWidth="1"/>
    <col min="2288" max="2288" width="12" customWidth="1"/>
    <col min="2289" max="2289" width="10.140625" customWidth="1"/>
    <col min="2537" max="2537" width="6.85546875" customWidth="1"/>
    <col min="2538" max="2538" width="6.7109375" customWidth="1"/>
    <col min="2539" max="2539" width="7.85546875" customWidth="1"/>
    <col min="2540" max="2540" width="6.5703125" customWidth="1"/>
    <col min="2541" max="2541" width="59.85546875" customWidth="1"/>
    <col min="2542" max="2542" width="12.28515625" customWidth="1"/>
    <col min="2543" max="2543" width="10.85546875" customWidth="1"/>
    <col min="2544" max="2544" width="12" customWidth="1"/>
    <col min="2545" max="2545" width="10.140625" customWidth="1"/>
    <col min="2793" max="2793" width="6.85546875" customWidth="1"/>
    <col min="2794" max="2794" width="6.7109375" customWidth="1"/>
    <col min="2795" max="2795" width="7.85546875" customWidth="1"/>
    <col min="2796" max="2796" width="6.5703125" customWidth="1"/>
    <col min="2797" max="2797" width="59.85546875" customWidth="1"/>
    <col min="2798" max="2798" width="12.28515625" customWidth="1"/>
    <col min="2799" max="2799" width="10.85546875" customWidth="1"/>
    <col min="2800" max="2800" width="12" customWidth="1"/>
    <col min="2801" max="2801" width="10.140625" customWidth="1"/>
    <col min="3049" max="3049" width="6.85546875" customWidth="1"/>
    <col min="3050" max="3050" width="6.7109375" customWidth="1"/>
    <col min="3051" max="3051" width="7.85546875" customWidth="1"/>
    <col min="3052" max="3052" width="6.5703125" customWidth="1"/>
    <col min="3053" max="3053" width="59.85546875" customWidth="1"/>
    <col min="3054" max="3054" width="12.28515625" customWidth="1"/>
    <col min="3055" max="3055" width="10.85546875" customWidth="1"/>
    <col min="3056" max="3056" width="12" customWidth="1"/>
    <col min="3057" max="3057" width="10.140625" customWidth="1"/>
    <col min="3305" max="3305" width="6.85546875" customWidth="1"/>
    <col min="3306" max="3306" width="6.7109375" customWidth="1"/>
    <col min="3307" max="3307" width="7.85546875" customWidth="1"/>
    <col min="3308" max="3308" width="6.5703125" customWidth="1"/>
    <col min="3309" max="3309" width="59.85546875" customWidth="1"/>
    <col min="3310" max="3310" width="12.28515625" customWidth="1"/>
    <col min="3311" max="3311" width="10.85546875" customWidth="1"/>
    <col min="3312" max="3312" width="12" customWidth="1"/>
    <col min="3313" max="3313" width="10.140625" customWidth="1"/>
    <col min="3561" max="3561" width="6.85546875" customWidth="1"/>
    <col min="3562" max="3562" width="6.7109375" customWidth="1"/>
    <col min="3563" max="3563" width="7.85546875" customWidth="1"/>
    <col min="3564" max="3564" width="6.5703125" customWidth="1"/>
    <col min="3565" max="3565" width="59.85546875" customWidth="1"/>
    <col min="3566" max="3566" width="12.28515625" customWidth="1"/>
    <col min="3567" max="3567" width="10.85546875" customWidth="1"/>
    <col min="3568" max="3568" width="12" customWidth="1"/>
    <col min="3569" max="3569" width="10.140625" customWidth="1"/>
    <col min="3817" max="3817" width="6.85546875" customWidth="1"/>
    <col min="3818" max="3818" width="6.7109375" customWidth="1"/>
    <col min="3819" max="3819" width="7.85546875" customWidth="1"/>
    <col min="3820" max="3820" width="6.5703125" customWidth="1"/>
    <col min="3821" max="3821" width="59.85546875" customWidth="1"/>
    <col min="3822" max="3822" width="12.28515625" customWidth="1"/>
    <col min="3823" max="3823" width="10.85546875" customWidth="1"/>
    <col min="3824" max="3824" width="12" customWidth="1"/>
    <col min="3825" max="3825" width="10.140625" customWidth="1"/>
    <col min="4073" max="4073" width="6.85546875" customWidth="1"/>
    <col min="4074" max="4074" width="6.7109375" customWidth="1"/>
    <col min="4075" max="4075" width="7.85546875" customWidth="1"/>
    <col min="4076" max="4076" width="6.5703125" customWidth="1"/>
    <col min="4077" max="4077" width="59.85546875" customWidth="1"/>
    <col min="4078" max="4078" width="12.28515625" customWidth="1"/>
    <col min="4079" max="4079" width="10.85546875" customWidth="1"/>
    <col min="4080" max="4080" width="12" customWidth="1"/>
    <col min="4081" max="4081" width="10.140625" customWidth="1"/>
    <col min="4329" max="4329" width="6.85546875" customWidth="1"/>
    <col min="4330" max="4330" width="6.7109375" customWidth="1"/>
    <col min="4331" max="4331" width="7.85546875" customWidth="1"/>
    <col min="4332" max="4332" width="6.5703125" customWidth="1"/>
    <col min="4333" max="4333" width="59.85546875" customWidth="1"/>
    <col min="4334" max="4334" width="12.28515625" customWidth="1"/>
    <col min="4335" max="4335" width="10.85546875" customWidth="1"/>
    <col min="4336" max="4336" width="12" customWidth="1"/>
    <col min="4337" max="4337" width="10.140625" customWidth="1"/>
    <col min="4585" max="4585" width="6.85546875" customWidth="1"/>
    <col min="4586" max="4586" width="6.7109375" customWidth="1"/>
    <col min="4587" max="4587" width="7.85546875" customWidth="1"/>
    <col min="4588" max="4588" width="6.5703125" customWidth="1"/>
    <col min="4589" max="4589" width="59.85546875" customWidth="1"/>
    <col min="4590" max="4590" width="12.28515625" customWidth="1"/>
    <col min="4591" max="4591" width="10.85546875" customWidth="1"/>
    <col min="4592" max="4592" width="12" customWidth="1"/>
    <col min="4593" max="4593" width="10.140625" customWidth="1"/>
    <col min="4841" max="4841" width="6.85546875" customWidth="1"/>
    <col min="4842" max="4842" width="6.7109375" customWidth="1"/>
    <col min="4843" max="4843" width="7.85546875" customWidth="1"/>
    <col min="4844" max="4844" width="6.5703125" customWidth="1"/>
    <col min="4845" max="4845" width="59.85546875" customWidth="1"/>
    <col min="4846" max="4846" width="12.28515625" customWidth="1"/>
    <col min="4847" max="4847" width="10.85546875" customWidth="1"/>
    <col min="4848" max="4848" width="12" customWidth="1"/>
    <col min="4849" max="4849" width="10.140625" customWidth="1"/>
    <col min="5097" max="5097" width="6.85546875" customWidth="1"/>
    <col min="5098" max="5098" width="6.7109375" customWidth="1"/>
    <col min="5099" max="5099" width="7.85546875" customWidth="1"/>
    <col min="5100" max="5100" width="6.5703125" customWidth="1"/>
    <col min="5101" max="5101" width="59.85546875" customWidth="1"/>
    <col min="5102" max="5102" width="12.28515625" customWidth="1"/>
    <col min="5103" max="5103" width="10.85546875" customWidth="1"/>
    <col min="5104" max="5104" width="12" customWidth="1"/>
    <col min="5105" max="5105" width="10.140625" customWidth="1"/>
    <col min="5353" max="5353" width="6.85546875" customWidth="1"/>
    <col min="5354" max="5354" width="6.7109375" customWidth="1"/>
    <col min="5355" max="5355" width="7.85546875" customWidth="1"/>
    <col min="5356" max="5356" width="6.5703125" customWidth="1"/>
    <col min="5357" max="5357" width="59.85546875" customWidth="1"/>
    <col min="5358" max="5358" width="12.28515625" customWidth="1"/>
    <col min="5359" max="5359" width="10.85546875" customWidth="1"/>
    <col min="5360" max="5360" width="12" customWidth="1"/>
    <col min="5361" max="5361" width="10.140625" customWidth="1"/>
    <col min="5609" max="5609" width="6.85546875" customWidth="1"/>
    <col min="5610" max="5610" width="6.7109375" customWidth="1"/>
    <col min="5611" max="5611" width="7.85546875" customWidth="1"/>
    <col min="5612" max="5612" width="6.5703125" customWidth="1"/>
    <col min="5613" max="5613" width="59.85546875" customWidth="1"/>
    <col min="5614" max="5614" width="12.28515625" customWidth="1"/>
    <col min="5615" max="5615" width="10.85546875" customWidth="1"/>
    <col min="5616" max="5616" width="12" customWidth="1"/>
    <col min="5617" max="5617" width="10.140625" customWidth="1"/>
    <col min="5865" max="5865" width="6.85546875" customWidth="1"/>
    <col min="5866" max="5866" width="6.7109375" customWidth="1"/>
    <col min="5867" max="5867" width="7.85546875" customWidth="1"/>
    <col min="5868" max="5868" width="6.5703125" customWidth="1"/>
    <col min="5869" max="5869" width="59.85546875" customWidth="1"/>
    <col min="5870" max="5870" width="12.28515625" customWidth="1"/>
    <col min="5871" max="5871" width="10.85546875" customWidth="1"/>
    <col min="5872" max="5872" width="12" customWidth="1"/>
    <col min="5873" max="5873" width="10.140625" customWidth="1"/>
    <col min="6121" max="6121" width="6.85546875" customWidth="1"/>
    <col min="6122" max="6122" width="6.7109375" customWidth="1"/>
    <col min="6123" max="6123" width="7.85546875" customWidth="1"/>
    <col min="6124" max="6124" width="6.5703125" customWidth="1"/>
    <col min="6125" max="6125" width="59.85546875" customWidth="1"/>
    <col min="6126" max="6126" width="12.28515625" customWidth="1"/>
    <col min="6127" max="6127" width="10.85546875" customWidth="1"/>
    <col min="6128" max="6128" width="12" customWidth="1"/>
    <col min="6129" max="6129" width="10.140625" customWidth="1"/>
    <col min="6377" max="6377" width="6.85546875" customWidth="1"/>
    <col min="6378" max="6378" width="6.7109375" customWidth="1"/>
    <col min="6379" max="6379" width="7.85546875" customWidth="1"/>
    <col min="6380" max="6380" width="6.5703125" customWidth="1"/>
    <col min="6381" max="6381" width="59.85546875" customWidth="1"/>
    <col min="6382" max="6382" width="12.28515625" customWidth="1"/>
    <col min="6383" max="6383" width="10.85546875" customWidth="1"/>
    <col min="6384" max="6384" width="12" customWidth="1"/>
    <col min="6385" max="6385" width="10.140625" customWidth="1"/>
    <col min="6633" max="6633" width="6.85546875" customWidth="1"/>
    <col min="6634" max="6634" width="6.7109375" customWidth="1"/>
    <col min="6635" max="6635" width="7.85546875" customWidth="1"/>
    <col min="6636" max="6636" width="6.5703125" customWidth="1"/>
    <col min="6637" max="6637" width="59.85546875" customWidth="1"/>
    <col min="6638" max="6638" width="12.28515625" customWidth="1"/>
    <col min="6639" max="6639" width="10.85546875" customWidth="1"/>
    <col min="6640" max="6640" width="12" customWidth="1"/>
    <col min="6641" max="6641" width="10.140625" customWidth="1"/>
    <col min="6889" max="6889" width="6.85546875" customWidth="1"/>
    <col min="6890" max="6890" width="6.7109375" customWidth="1"/>
    <col min="6891" max="6891" width="7.85546875" customWidth="1"/>
    <col min="6892" max="6892" width="6.5703125" customWidth="1"/>
    <col min="6893" max="6893" width="59.85546875" customWidth="1"/>
    <col min="6894" max="6894" width="12.28515625" customWidth="1"/>
    <col min="6895" max="6895" width="10.85546875" customWidth="1"/>
    <col min="6896" max="6896" width="12" customWidth="1"/>
    <col min="6897" max="6897" width="10.140625" customWidth="1"/>
    <col min="7145" max="7145" width="6.85546875" customWidth="1"/>
    <col min="7146" max="7146" width="6.7109375" customWidth="1"/>
    <col min="7147" max="7147" width="7.85546875" customWidth="1"/>
    <col min="7148" max="7148" width="6.5703125" customWidth="1"/>
    <col min="7149" max="7149" width="59.85546875" customWidth="1"/>
    <col min="7150" max="7150" width="12.28515625" customWidth="1"/>
    <col min="7151" max="7151" width="10.85546875" customWidth="1"/>
    <col min="7152" max="7152" width="12" customWidth="1"/>
    <col min="7153" max="7153" width="10.140625" customWidth="1"/>
    <col min="7401" max="7401" width="6.85546875" customWidth="1"/>
    <col min="7402" max="7402" width="6.7109375" customWidth="1"/>
    <col min="7403" max="7403" width="7.85546875" customWidth="1"/>
    <col min="7404" max="7404" width="6.5703125" customWidth="1"/>
    <col min="7405" max="7405" width="59.85546875" customWidth="1"/>
    <col min="7406" max="7406" width="12.28515625" customWidth="1"/>
    <col min="7407" max="7407" width="10.85546875" customWidth="1"/>
    <col min="7408" max="7408" width="12" customWidth="1"/>
    <col min="7409" max="7409" width="10.140625" customWidth="1"/>
    <col min="7657" max="7657" width="6.85546875" customWidth="1"/>
    <col min="7658" max="7658" width="6.7109375" customWidth="1"/>
    <col min="7659" max="7659" width="7.85546875" customWidth="1"/>
    <col min="7660" max="7660" width="6.5703125" customWidth="1"/>
    <col min="7661" max="7661" width="59.85546875" customWidth="1"/>
    <col min="7662" max="7662" width="12.28515625" customWidth="1"/>
    <col min="7663" max="7663" width="10.85546875" customWidth="1"/>
    <col min="7664" max="7664" width="12" customWidth="1"/>
    <col min="7665" max="7665" width="10.140625" customWidth="1"/>
    <col min="7913" max="7913" width="6.85546875" customWidth="1"/>
    <col min="7914" max="7914" width="6.7109375" customWidth="1"/>
    <col min="7915" max="7915" width="7.85546875" customWidth="1"/>
    <col min="7916" max="7916" width="6.5703125" customWidth="1"/>
    <col min="7917" max="7917" width="59.85546875" customWidth="1"/>
    <col min="7918" max="7918" width="12.28515625" customWidth="1"/>
    <col min="7919" max="7919" width="10.85546875" customWidth="1"/>
    <col min="7920" max="7920" width="12" customWidth="1"/>
    <col min="7921" max="7921" width="10.140625" customWidth="1"/>
    <col min="8169" max="8169" width="6.85546875" customWidth="1"/>
    <col min="8170" max="8170" width="6.7109375" customWidth="1"/>
    <col min="8171" max="8171" width="7.85546875" customWidth="1"/>
    <col min="8172" max="8172" width="6.5703125" customWidth="1"/>
    <col min="8173" max="8173" width="59.85546875" customWidth="1"/>
    <col min="8174" max="8174" width="12.28515625" customWidth="1"/>
    <col min="8175" max="8175" width="10.85546875" customWidth="1"/>
    <col min="8176" max="8176" width="12" customWidth="1"/>
    <col min="8177" max="8177" width="10.140625" customWidth="1"/>
    <col min="8425" max="8425" width="6.85546875" customWidth="1"/>
    <col min="8426" max="8426" width="6.7109375" customWidth="1"/>
    <col min="8427" max="8427" width="7.85546875" customWidth="1"/>
    <col min="8428" max="8428" width="6.5703125" customWidth="1"/>
    <col min="8429" max="8429" width="59.85546875" customWidth="1"/>
    <col min="8430" max="8430" width="12.28515625" customWidth="1"/>
    <col min="8431" max="8431" width="10.85546875" customWidth="1"/>
    <col min="8432" max="8432" width="12" customWidth="1"/>
    <col min="8433" max="8433" width="10.140625" customWidth="1"/>
    <col min="8681" max="8681" width="6.85546875" customWidth="1"/>
    <col min="8682" max="8682" width="6.7109375" customWidth="1"/>
    <col min="8683" max="8683" width="7.85546875" customWidth="1"/>
    <col min="8684" max="8684" width="6.5703125" customWidth="1"/>
    <col min="8685" max="8685" width="59.85546875" customWidth="1"/>
    <col min="8686" max="8686" width="12.28515625" customWidth="1"/>
    <col min="8687" max="8687" width="10.85546875" customWidth="1"/>
    <col min="8688" max="8688" width="12" customWidth="1"/>
    <col min="8689" max="8689" width="10.140625" customWidth="1"/>
    <col min="8937" max="8937" width="6.85546875" customWidth="1"/>
    <col min="8938" max="8938" width="6.7109375" customWidth="1"/>
    <col min="8939" max="8939" width="7.85546875" customWidth="1"/>
    <col min="8940" max="8940" width="6.5703125" customWidth="1"/>
    <col min="8941" max="8941" width="59.85546875" customWidth="1"/>
    <col min="8942" max="8942" width="12.28515625" customWidth="1"/>
    <col min="8943" max="8943" width="10.85546875" customWidth="1"/>
    <col min="8944" max="8944" width="12" customWidth="1"/>
    <col min="8945" max="8945" width="10.140625" customWidth="1"/>
    <col min="9193" max="9193" width="6.85546875" customWidth="1"/>
    <col min="9194" max="9194" width="6.7109375" customWidth="1"/>
    <col min="9195" max="9195" width="7.85546875" customWidth="1"/>
    <col min="9196" max="9196" width="6.5703125" customWidth="1"/>
    <col min="9197" max="9197" width="59.85546875" customWidth="1"/>
    <col min="9198" max="9198" width="12.28515625" customWidth="1"/>
    <col min="9199" max="9199" width="10.85546875" customWidth="1"/>
    <col min="9200" max="9200" width="12" customWidth="1"/>
    <col min="9201" max="9201" width="10.140625" customWidth="1"/>
    <col min="9449" max="9449" width="6.85546875" customWidth="1"/>
    <col min="9450" max="9450" width="6.7109375" customWidth="1"/>
    <col min="9451" max="9451" width="7.85546875" customWidth="1"/>
    <col min="9452" max="9452" width="6.5703125" customWidth="1"/>
    <col min="9453" max="9453" width="59.85546875" customWidth="1"/>
    <col min="9454" max="9454" width="12.28515625" customWidth="1"/>
    <col min="9455" max="9455" width="10.85546875" customWidth="1"/>
    <col min="9456" max="9456" width="12" customWidth="1"/>
    <col min="9457" max="9457" width="10.140625" customWidth="1"/>
    <col min="9705" max="9705" width="6.85546875" customWidth="1"/>
    <col min="9706" max="9706" width="6.7109375" customWidth="1"/>
    <col min="9707" max="9707" width="7.85546875" customWidth="1"/>
    <col min="9708" max="9708" width="6.5703125" customWidth="1"/>
    <col min="9709" max="9709" width="59.85546875" customWidth="1"/>
    <col min="9710" max="9710" width="12.28515625" customWidth="1"/>
    <col min="9711" max="9711" width="10.85546875" customWidth="1"/>
    <col min="9712" max="9712" width="12" customWidth="1"/>
    <col min="9713" max="9713" width="10.140625" customWidth="1"/>
    <col min="9961" max="9961" width="6.85546875" customWidth="1"/>
    <col min="9962" max="9962" width="6.7109375" customWidth="1"/>
    <col min="9963" max="9963" width="7.85546875" customWidth="1"/>
    <col min="9964" max="9964" width="6.5703125" customWidth="1"/>
    <col min="9965" max="9965" width="59.85546875" customWidth="1"/>
    <col min="9966" max="9966" width="12.28515625" customWidth="1"/>
    <col min="9967" max="9967" width="10.85546875" customWidth="1"/>
    <col min="9968" max="9968" width="12" customWidth="1"/>
    <col min="9969" max="9969" width="10.140625" customWidth="1"/>
    <col min="10217" max="10217" width="6.85546875" customWidth="1"/>
    <col min="10218" max="10218" width="6.7109375" customWidth="1"/>
    <col min="10219" max="10219" width="7.85546875" customWidth="1"/>
    <col min="10220" max="10220" width="6.5703125" customWidth="1"/>
    <col min="10221" max="10221" width="59.85546875" customWidth="1"/>
    <col min="10222" max="10222" width="12.28515625" customWidth="1"/>
    <col min="10223" max="10223" width="10.85546875" customWidth="1"/>
    <col min="10224" max="10224" width="12" customWidth="1"/>
    <col min="10225" max="10225" width="10.140625" customWidth="1"/>
    <col min="10473" max="10473" width="6.85546875" customWidth="1"/>
    <col min="10474" max="10474" width="6.7109375" customWidth="1"/>
    <col min="10475" max="10475" width="7.85546875" customWidth="1"/>
    <col min="10476" max="10476" width="6.5703125" customWidth="1"/>
    <col min="10477" max="10477" width="59.85546875" customWidth="1"/>
    <col min="10478" max="10478" width="12.28515625" customWidth="1"/>
    <col min="10479" max="10479" width="10.85546875" customWidth="1"/>
    <col min="10480" max="10480" width="12" customWidth="1"/>
    <col min="10481" max="10481" width="10.140625" customWidth="1"/>
    <col min="10729" max="10729" width="6.85546875" customWidth="1"/>
    <col min="10730" max="10730" width="6.7109375" customWidth="1"/>
    <col min="10731" max="10731" width="7.85546875" customWidth="1"/>
    <col min="10732" max="10732" width="6.5703125" customWidth="1"/>
    <col min="10733" max="10733" width="59.85546875" customWidth="1"/>
    <col min="10734" max="10734" width="12.28515625" customWidth="1"/>
    <col min="10735" max="10735" width="10.85546875" customWidth="1"/>
    <col min="10736" max="10736" width="12" customWidth="1"/>
    <col min="10737" max="10737" width="10.140625" customWidth="1"/>
    <col min="10985" max="10985" width="6.85546875" customWidth="1"/>
    <col min="10986" max="10986" width="6.7109375" customWidth="1"/>
    <col min="10987" max="10987" width="7.85546875" customWidth="1"/>
    <col min="10988" max="10988" width="6.5703125" customWidth="1"/>
    <col min="10989" max="10989" width="59.85546875" customWidth="1"/>
    <col min="10990" max="10990" width="12.28515625" customWidth="1"/>
    <col min="10991" max="10991" width="10.85546875" customWidth="1"/>
    <col min="10992" max="10992" width="12" customWidth="1"/>
    <col min="10993" max="10993" width="10.140625" customWidth="1"/>
    <col min="11241" max="11241" width="6.85546875" customWidth="1"/>
    <col min="11242" max="11242" width="6.7109375" customWidth="1"/>
    <col min="11243" max="11243" width="7.85546875" customWidth="1"/>
    <col min="11244" max="11244" width="6.5703125" customWidth="1"/>
    <col min="11245" max="11245" width="59.85546875" customWidth="1"/>
    <col min="11246" max="11246" width="12.28515625" customWidth="1"/>
    <col min="11247" max="11247" width="10.85546875" customWidth="1"/>
    <col min="11248" max="11248" width="12" customWidth="1"/>
    <col min="11249" max="11249" width="10.140625" customWidth="1"/>
    <col min="11497" max="11497" width="6.85546875" customWidth="1"/>
    <col min="11498" max="11498" width="6.7109375" customWidth="1"/>
    <col min="11499" max="11499" width="7.85546875" customWidth="1"/>
    <col min="11500" max="11500" width="6.5703125" customWidth="1"/>
    <col min="11501" max="11501" width="59.85546875" customWidth="1"/>
    <col min="11502" max="11502" width="12.28515625" customWidth="1"/>
    <col min="11503" max="11503" width="10.85546875" customWidth="1"/>
    <col min="11504" max="11504" width="12" customWidth="1"/>
    <col min="11505" max="11505" width="10.140625" customWidth="1"/>
    <col min="11753" max="11753" width="6.85546875" customWidth="1"/>
    <col min="11754" max="11754" width="6.7109375" customWidth="1"/>
    <col min="11755" max="11755" width="7.85546875" customWidth="1"/>
    <col min="11756" max="11756" width="6.5703125" customWidth="1"/>
    <col min="11757" max="11757" width="59.85546875" customWidth="1"/>
    <col min="11758" max="11758" width="12.28515625" customWidth="1"/>
    <col min="11759" max="11759" width="10.85546875" customWidth="1"/>
    <col min="11760" max="11760" width="12" customWidth="1"/>
    <col min="11761" max="11761" width="10.140625" customWidth="1"/>
    <col min="12009" max="12009" width="6.85546875" customWidth="1"/>
    <col min="12010" max="12010" width="6.7109375" customWidth="1"/>
    <col min="12011" max="12011" width="7.85546875" customWidth="1"/>
    <col min="12012" max="12012" width="6.5703125" customWidth="1"/>
    <col min="12013" max="12013" width="59.85546875" customWidth="1"/>
    <col min="12014" max="12014" width="12.28515625" customWidth="1"/>
    <col min="12015" max="12015" width="10.85546875" customWidth="1"/>
    <col min="12016" max="12016" width="12" customWidth="1"/>
    <col min="12017" max="12017" width="10.140625" customWidth="1"/>
    <col min="12265" max="12265" width="6.85546875" customWidth="1"/>
    <col min="12266" max="12266" width="6.7109375" customWidth="1"/>
    <col min="12267" max="12267" width="7.85546875" customWidth="1"/>
    <col min="12268" max="12268" width="6.5703125" customWidth="1"/>
    <col min="12269" max="12269" width="59.85546875" customWidth="1"/>
    <col min="12270" max="12270" width="12.28515625" customWidth="1"/>
    <col min="12271" max="12271" width="10.85546875" customWidth="1"/>
    <col min="12272" max="12272" width="12" customWidth="1"/>
    <col min="12273" max="12273" width="10.140625" customWidth="1"/>
    <col min="12521" max="12521" width="6.85546875" customWidth="1"/>
    <col min="12522" max="12522" width="6.7109375" customWidth="1"/>
    <col min="12523" max="12523" width="7.85546875" customWidth="1"/>
    <col min="12524" max="12524" width="6.5703125" customWidth="1"/>
    <col min="12525" max="12525" width="59.85546875" customWidth="1"/>
    <col min="12526" max="12526" width="12.28515625" customWidth="1"/>
    <col min="12527" max="12527" width="10.85546875" customWidth="1"/>
    <col min="12528" max="12528" width="12" customWidth="1"/>
    <col min="12529" max="12529" width="10.140625" customWidth="1"/>
    <col min="12777" max="12777" width="6.85546875" customWidth="1"/>
    <col min="12778" max="12778" width="6.7109375" customWidth="1"/>
    <col min="12779" max="12779" width="7.85546875" customWidth="1"/>
    <col min="12780" max="12780" width="6.5703125" customWidth="1"/>
    <col min="12781" max="12781" width="59.85546875" customWidth="1"/>
    <col min="12782" max="12782" width="12.28515625" customWidth="1"/>
    <col min="12783" max="12783" width="10.85546875" customWidth="1"/>
    <col min="12784" max="12784" width="12" customWidth="1"/>
    <col min="12785" max="12785" width="10.140625" customWidth="1"/>
    <col min="13033" max="13033" width="6.85546875" customWidth="1"/>
    <col min="13034" max="13034" width="6.7109375" customWidth="1"/>
    <col min="13035" max="13035" width="7.85546875" customWidth="1"/>
    <col min="13036" max="13036" width="6.5703125" customWidth="1"/>
    <col min="13037" max="13037" width="59.85546875" customWidth="1"/>
    <col min="13038" max="13038" width="12.28515625" customWidth="1"/>
    <col min="13039" max="13039" width="10.85546875" customWidth="1"/>
    <col min="13040" max="13040" width="12" customWidth="1"/>
    <col min="13041" max="13041" width="10.140625" customWidth="1"/>
    <col min="13289" max="13289" width="6.85546875" customWidth="1"/>
    <col min="13290" max="13290" width="6.7109375" customWidth="1"/>
    <col min="13291" max="13291" width="7.85546875" customWidth="1"/>
    <col min="13292" max="13292" width="6.5703125" customWidth="1"/>
    <col min="13293" max="13293" width="59.85546875" customWidth="1"/>
    <col min="13294" max="13294" width="12.28515625" customWidth="1"/>
    <col min="13295" max="13295" width="10.85546875" customWidth="1"/>
    <col min="13296" max="13296" width="12" customWidth="1"/>
    <col min="13297" max="13297" width="10.140625" customWidth="1"/>
    <col min="13545" max="13545" width="6.85546875" customWidth="1"/>
    <col min="13546" max="13546" width="6.7109375" customWidth="1"/>
    <col min="13547" max="13547" width="7.85546875" customWidth="1"/>
    <col min="13548" max="13548" width="6.5703125" customWidth="1"/>
    <col min="13549" max="13549" width="59.85546875" customWidth="1"/>
    <col min="13550" max="13550" width="12.28515625" customWidth="1"/>
    <col min="13551" max="13551" width="10.85546875" customWidth="1"/>
    <col min="13552" max="13552" width="12" customWidth="1"/>
    <col min="13553" max="13553" width="10.140625" customWidth="1"/>
    <col min="13801" max="13801" width="6.85546875" customWidth="1"/>
    <col min="13802" max="13802" width="6.7109375" customWidth="1"/>
    <col min="13803" max="13803" width="7.85546875" customWidth="1"/>
    <col min="13804" max="13804" width="6.5703125" customWidth="1"/>
    <col min="13805" max="13805" width="59.85546875" customWidth="1"/>
    <col min="13806" max="13806" width="12.28515625" customWidth="1"/>
    <col min="13807" max="13807" width="10.85546875" customWidth="1"/>
    <col min="13808" max="13808" width="12" customWidth="1"/>
    <col min="13809" max="13809" width="10.140625" customWidth="1"/>
    <col min="14057" max="14057" width="6.85546875" customWidth="1"/>
    <col min="14058" max="14058" width="6.7109375" customWidth="1"/>
    <col min="14059" max="14059" width="7.85546875" customWidth="1"/>
    <col min="14060" max="14060" width="6.5703125" customWidth="1"/>
    <col min="14061" max="14061" width="59.85546875" customWidth="1"/>
    <col min="14062" max="14062" width="12.28515625" customWidth="1"/>
    <col min="14063" max="14063" width="10.85546875" customWidth="1"/>
    <col min="14064" max="14064" width="12" customWidth="1"/>
    <col min="14065" max="14065" width="10.140625" customWidth="1"/>
    <col min="14313" max="14313" width="6.85546875" customWidth="1"/>
    <col min="14314" max="14314" width="6.7109375" customWidth="1"/>
    <col min="14315" max="14315" width="7.85546875" customWidth="1"/>
    <col min="14316" max="14316" width="6.5703125" customWidth="1"/>
    <col min="14317" max="14317" width="59.85546875" customWidth="1"/>
    <col min="14318" max="14318" width="12.28515625" customWidth="1"/>
    <col min="14319" max="14319" width="10.85546875" customWidth="1"/>
    <col min="14320" max="14320" width="12" customWidth="1"/>
    <col min="14321" max="14321" width="10.140625" customWidth="1"/>
    <col min="14569" max="14569" width="6.85546875" customWidth="1"/>
    <col min="14570" max="14570" width="6.7109375" customWidth="1"/>
    <col min="14571" max="14571" width="7.85546875" customWidth="1"/>
    <col min="14572" max="14572" width="6.5703125" customWidth="1"/>
    <col min="14573" max="14573" width="59.85546875" customWidth="1"/>
    <col min="14574" max="14574" width="12.28515625" customWidth="1"/>
    <col min="14575" max="14575" width="10.85546875" customWidth="1"/>
    <col min="14576" max="14576" width="12" customWidth="1"/>
    <col min="14577" max="14577" width="10.140625" customWidth="1"/>
    <col min="14825" max="14825" width="6.85546875" customWidth="1"/>
    <col min="14826" max="14826" width="6.7109375" customWidth="1"/>
    <col min="14827" max="14827" width="7.85546875" customWidth="1"/>
    <col min="14828" max="14828" width="6.5703125" customWidth="1"/>
    <col min="14829" max="14829" width="59.85546875" customWidth="1"/>
    <col min="14830" max="14830" width="12.28515625" customWidth="1"/>
    <col min="14831" max="14831" width="10.85546875" customWidth="1"/>
    <col min="14832" max="14832" width="12" customWidth="1"/>
    <col min="14833" max="14833" width="10.140625" customWidth="1"/>
    <col min="15081" max="15081" width="6.85546875" customWidth="1"/>
    <col min="15082" max="15082" width="6.7109375" customWidth="1"/>
    <col min="15083" max="15083" width="7.85546875" customWidth="1"/>
    <col min="15084" max="15084" width="6.5703125" customWidth="1"/>
    <col min="15085" max="15085" width="59.85546875" customWidth="1"/>
    <col min="15086" max="15086" width="12.28515625" customWidth="1"/>
    <col min="15087" max="15087" width="10.85546875" customWidth="1"/>
    <col min="15088" max="15088" width="12" customWidth="1"/>
    <col min="15089" max="15089" width="10.140625" customWidth="1"/>
    <col min="15337" max="15337" width="6.85546875" customWidth="1"/>
    <col min="15338" max="15338" width="6.7109375" customWidth="1"/>
    <col min="15339" max="15339" width="7.85546875" customWidth="1"/>
    <col min="15340" max="15340" width="6.5703125" customWidth="1"/>
    <col min="15341" max="15341" width="59.85546875" customWidth="1"/>
    <col min="15342" max="15342" width="12.28515625" customWidth="1"/>
    <col min="15343" max="15343" width="10.85546875" customWidth="1"/>
    <col min="15344" max="15344" width="12" customWidth="1"/>
    <col min="15345" max="15345" width="10.140625" customWidth="1"/>
    <col min="15593" max="15593" width="6.85546875" customWidth="1"/>
    <col min="15594" max="15594" width="6.7109375" customWidth="1"/>
    <col min="15595" max="15595" width="7.85546875" customWidth="1"/>
    <col min="15596" max="15596" width="6.5703125" customWidth="1"/>
    <col min="15597" max="15597" width="59.85546875" customWidth="1"/>
    <col min="15598" max="15598" width="12.28515625" customWidth="1"/>
    <col min="15599" max="15599" width="10.85546875" customWidth="1"/>
    <col min="15600" max="15600" width="12" customWidth="1"/>
    <col min="15601" max="15601" width="10.140625" customWidth="1"/>
    <col min="15849" max="15849" width="6.85546875" customWidth="1"/>
    <col min="15850" max="15850" width="6.7109375" customWidth="1"/>
    <col min="15851" max="15851" width="7.85546875" customWidth="1"/>
    <col min="15852" max="15852" width="6.5703125" customWidth="1"/>
    <col min="15853" max="15853" width="59.85546875" customWidth="1"/>
    <col min="15854" max="15854" width="12.28515625" customWidth="1"/>
    <col min="15855" max="15855" width="10.85546875" customWidth="1"/>
    <col min="15856" max="15856" width="12" customWidth="1"/>
    <col min="15857" max="15857" width="10.140625" customWidth="1"/>
    <col min="16105" max="16105" width="6.85546875" customWidth="1"/>
    <col min="16106" max="16106" width="6.7109375" customWidth="1"/>
    <col min="16107" max="16107" width="7.85546875" customWidth="1"/>
    <col min="16108" max="16108" width="6.5703125" customWidth="1"/>
    <col min="16109" max="16109" width="59.85546875" customWidth="1"/>
    <col min="16110" max="16110" width="12.28515625" customWidth="1"/>
    <col min="16111" max="16111" width="10.85546875" customWidth="1"/>
    <col min="16112" max="16112" width="12" customWidth="1"/>
    <col min="16113" max="16113" width="10.140625" customWidth="1"/>
  </cols>
  <sheetData>
    <row r="3" spans="1:10" s="5" customFormat="1" ht="12.75">
      <c r="A3" s="1" t="s">
        <v>0</v>
      </c>
      <c r="B3" s="2"/>
      <c r="C3" s="2"/>
      <c r="D3" s="3"/>
      <c r="E3" s="4" t="s">
        <v>1</v>
      </c>
      <c r="F3" s="62"/>
      <c r="G3" s="62"/>
      <c r="H3" s="62"/>
      <c r="I3" s="98"/>
      <c r="J3" s="98"/>
    </row>
    <row r="4" spans="1:10" s="5" customFormat="1" ht="66" customHeight="1">
      <c r="A4" s="6" t="s">
        <v>2</v>
      </c>
      <c r="B4" s="6" t="s">
        <v>3</v>
      </c>
      <c r="C4" s="6" t="s">
        <v>4</v>
      </c>
      <c r="D4" s="7" t="s">
        <v>5</v>
      </c>
      <c r="E4" s="8"/>
      <c r="F4" s="63" t="s">
        <v>369</v>
      </c>
      <c r="G4" s="63" t="s">
        <v>462</v>
      </c>
      <c r="H4" s="63" t="s">
        <v>482</v>
      </c>
      <c r="I4" s="99" t="s">
        <v>483</v>
      </c>
      <c r="J4" s="99" t="s">
        <v>479</v>
      </c>
    </row>
    <row r="5" spans="1:10" s="5" customFormat="1" ht="12.75">
      <c r="A5" s="9" t="s">
        <v>6</v>
      </c>
      <c r="B5" s="9" t="s">
        <v>6</v>
      </c>
      <c r="C5" s="9"/>
      <c r="D5" s="7" t="s">
        <v>7</v>
      </c>
      <c r="E5" s="10"/>
      <c r="F5" s="64"/>
      <c r="G5" s="64"/>
      <c r="H5" s="64"/>
      <c r="I5" s="100"/>
      <c r="J5" s="100"/>
    </row>
    <row r="6" spans="1:10" s="13" customFormat="1" ht="12.75">
      <c r="A6" s="41">
        <v>1</v>
      </c>
      <c r="B6" s="41">
        <v>2</v>
      </c>
      <c r="C6" s="41">
        <v>3</v>
      </c>
      <c r="D6" s="41">
        <v>4</v>
      </c>
      <c r="E6" s="42">
        <v>5</v>
      </c>
      <c r="F6" s="12">
        <v>6</v>
      </c>
      <c r="G6" s="12">
        <v>6</v>
      </c>
      <c r="H6" s="12">
        <v>7</v>
      </c>
      <c r="I6" s="12">
        <v>8</v>
      </c>
      <c r="J6" s="12">
        <v>9</v>
      </c>
    </row>
    <row r="7" spans="1:10" s="17" customFormat="1" ht="12.75">
      <c r="A7" s="11"/>
      <c r="B7" s="14"/>
      <c r="C7" s="14"/>
      <c r="D7" s="15"/>
      <c r="E7" s="16" t="s">
        <v>8</v>
      </c>
      <c r="F7" s="65"/>
      <c r="G7" s="65"/>
      <c r="H7" s="65"/>
      <c r="I7" s="101"/>
      <c r="J7" s="101"/>
    </row>
    <row r="8" spans="1:10" s="21" customFormat="1" ht="13.5">
      <c r="A8" s="18">
        <v>710000</v>
      </c>
      <c r="B8" s="18"/>
      <c r="C8" s="18"/>
      <c r="D8" s="19">
        <v>1</v>
      </c>
      <c r="E8" s="20" t="s">
        <v>9</v>
      </c>
      <c r="F8" s="66">
        <f t="shared" ref="F8" si="0">SUM(F9+F19+F27)</f>
        <v>7851000</v>
      </c>
      <c r="G8" s="66">
        <f t="shared" ref="G8:H8" si="1">SUM(G9+G19+G27)</f>
        <v>10185000</v>
      </c>
      <c r="H8" s="66">
        <f t="shared" si="1"/>
        <v>5092500</v>
      </c>
      <c r="I8" s="102">
        <f t="shared" ref="I8" si="2">SUM(I9+I19+I27)</f>
        <v>5138136.6899999995</v>
      </c>
      <c r="J8" s="102">
        <f>SUM(I8/(H8/100))</f>
        <v>100.89615493372605</v>
      </c>
    </row>
    <row r="9" spans="1:10" s="25" customFormat="1" ht="13.5">
      <c r="A9" s="22">
        <v>714100</v>
      </c>
      <c r="B9" s="22"/>
      <c r="C9" s="22"/>
      <c r="D9" s="23" t="s">
        <v>10</v>
      </c>
      <c r="E9" s="24" t="s">
        <v>11</v>
      </c>
      <c r="F9" s="67">
        <f t="shared" ref="F9:G9" si="3">SUM(F10+F14+F16)</f>
        <v>1388000</v>
      </c>
      <c r="G9" s="67">
        <f t="shared" si="3"/>
        <v>2270000</v>
      </c>
      <c r="H9" s="67">
        <f t="shared" ref="H9:I9" si="4">SUM(H10+H14+H16)</f>
        <v>1135000</v>
      </c>
      <c r="I9" s="103">
        <f t="shared" si="4"/>
        <v>783175.2</v>
      </c>
      <c r="J9" s="102">
        <f t="shared" ref="J9:J72" si="5">SUM(I9/(H9/100))</f>
        <v>69.002220264317174</v>
      </c>
    </row>
    <row r="10" spans="1:10" s="25" customFormat="1" ht="13.5">
      <c r="A10" s="22"/>
      <c r="B10" s="22">
        <v>714110</v>
      </c>
      <c r="C10" s="22"/>
      <c r="D10" s="23" t="s">
        <v>12</v>
      </c>
      <c r="E10" s="24" t="s">
        <v>13</v>
      </c>
      <c r="F10" s="68">
        <f t="shared" ref="F10:G10" si="6">SUM(F11+F12+F13)</f>
        <v>323000</v>
      </c>
      <c r="G10" s="68">
        <f t="shared" si="6"/>
        <v>360000</v>
      </c>
      <c r="H10" s="68">
        <f t="shared" ref="H10:I10" si="7">SUM(H11+H12+H13)</f>
        <v>180000</v>
      </c>
      <c r="I10" s="104">
        <f t="shared" si="7"/>
        <v>217981.71</v>
      </c>
      <c r="J10" s="102">
        <f t="shared" si="5"/>
        <v>121.10095</v>
      </c>
    </row>
    <row r="11" spans="1:10" s="29" customFormat="1" ht="13.5">
      <c r="A11" s="26"/>
      <c r="B11" s="26"/>
      <c r="C11" s="26">
        <v>714111</v>
      </c>
      <c r="D11" s="27" t="s">
        <v>14</v>
      </c>
      <c r="E11" s="28" t="s">
        <v>15</v>
      </c>
      <c r="F11" s="69">
        <v>33000</v>
      </c>
      <c r="G11" s="69">
        <v>50000</v>
      </c>
      <c r="H11" s="69">
        <f>SUM(G11/12)*6</f>
        <v>25000</v>
      </c>
      <c r="I11" s="105">
        <v>37101.64</v>
      </c>
      <c r="J11" s="102">
        <f t="shared" si="5"/>
        <v>148.40655999999998</v>
      </c>
    </row>
    <row r="12" spans="1:10" s="29" customFormat="1" ht="13.5">
      <c r="A12" s="26"/>
      <c r="B12" s="26"/>
      <c r="C12" s="26">
        <v>714112</v>
      </c>
      <c r="D12" s="27" t="s">
        <v>16</v>
      </c>
      <c r="E12" s="28" t="s">
        <v>17</v>
      </c>
      <c r="F12" s="69">
        <v>40000</v>
      </c>
      <c r="G12" s="69">
        <v>60000</v>
      </c>
      <c r="H12" s="69">
        <f t="shared" ref="H12:H13" si="8">SUM(G12/12)*6</f>
        <v>30000</v>
      </c>
      <c r="I12" s="105">
        <v>56184.07</v>
      </c>
      <c r="J12" s="102">
        <f t="shared" si="5"/>
        <v>187.28023333333334</v>
      </c>
    </row>
    <row r="13" spans="1:10" s="29" customFormat="1" ht="13.5">
      <c r="A13" s="26"/>
      <c r="B13" s="26"/>
      <c r="C13" s="26">
        <v>714113</v>
      </c>
      <c r="D13" s="27" t="s">
        <v>18</v>
      </c>
      <c r="E13" s="28" t="s">
        <v>19</v>
      </c>
      <c r="F13" s="69">
        <v>250000</v>
      </c>
      <c r="G13" s="69">
        <v>250000</v>
      </c>
      <c r="H13" s="69">
        <f t="shared" si="8"/>
        <v>125000</v>
      </c>
      <c r="I13" s="105">
        <v>124696</v>
      </c>
      <c r="J13" s="102">
        <f t="shared" si="5"/>
        <v>99.756799999999998</v>
      </c>
    </row>
    <row r="14" spans="1:10" s="25" customFormat="1" ht="13.5">
      <c r="A14" s="22"/>
      <c r="B14" s="22">
        <v>714120</v>
      </c>
      <c r="C14" s="22"/>
      <c r="D14" s="23" t="s">
        <v>20</v>
      </c>
      <c r="E14" s="24" t="s">
        <v>21</v>
      </c>
      <c r="F14" s="67">
        <f t="shared" ref="F14:I14" si="9">SUM(F15)</f>
        <v>15000</v>
      </c>
      <c r="G14" s="67">
        <f t="shared" si="9"/>
        <v>40000</v>
      </c>
      <c r="H14" s="67">
        <f t="shared" si="9"/>
        <v>20000</v>
      </c>
      <c r="I14" s="103">
        <f t="shared" si="9"/>
        <v>14233.5</v>
      </c>
      <c r="J14" s="102">
        <f t="shared" si="5"/>
        <v>71.167500000000004</v>
      </c>
    </row>
    <row r="15" spans="1:10" s="29" customFormat="1" ht="13.5">
      <c r="A15" s="26"/>
      <c r="B15" s="26"/>
      <c r="C15" s="26">
        <v>714121</v>
      </c>
      <c r="D15" s="27" t="s">
        <v>22</v>
      </c>
      <c r="E15" s="28" t="s">
        <v>21</v>
      </c>
      <c r="F15" s="69">
        <v>15000</v>
      </c>
      <c r="G15" s="69">
        <v>40000</v>
      </c>
      <c r="H15" s="69">
        <f>SUM(G15/12)*6</f>
        <v>20000</v>
      </c>
      <c r="I15" s="105">
        <v>14233.5</v>
      </c>
      <c r="J15" s="102">
        <f t="shared" si="5"/>
        <v>71.167500000000004</v>
      </c>
    </row>
    <row r="16" spans="1:10" s="25" customFormat="1" ht="13.5">
      <c r="A16" s="22"/>
      <c r="B16" s="22">
        <v>714130</v>
      </c>
      <c r="C16" s="22"/>
      <c r="D16" s="23" t="s">
        <v>23</v>
      </c>
      <c r="E16" s="24" t="s">
        <v>24</v>
      </c>
      <c r="F16" s="67">
        <f t="shared" ref="F16:G16" si="10">SUM(F17+F18)</f>
        <v>1050000</v>
      </c>
      <c r="G16" s="67">
        <f t="shared" si="10"/>
        <v>1870000</v>
      </c>
      <c r="H16" s="67">
        <f t="shared" ref="H16:I16" si="11">SUM(H17+H18)</f>
        <v>935000</v>
      </c>
      <c r="I16" s="103">
        <f t="shared" si="11"/>
        <v>550959.99</v>
      </c>
      <c r="J16" s="102">
        <f t="shared" si="5"/>
        <v>58.926202139037429</v>
      </c>
    </row>
    <row r="17" spans="1:10" s="29" customFormat="1" ht="13.5">
      <c r="A17" s="26"/>
      <c r="B17" s="26"/>
      <c r="C17" s="26">
        <v>714131</v>
      </c>
      <c r="D17" s="27" t="s">
        <v>25</v>
      </c>
      <c r="E17" s="28" t="s">
        <v>26</v>
      </c>
      <c r="F17" s="69">
        <v>350000</v>
      </c>
      <c r="G17" s="69">
        <v>770000</v>
      </c>
      <c r="H17" s="69">
        <f>SUM(G17/12)*6</f>
        <v>385000</v>
      </c>
      <c r="I17" s="105">
        <v>234581.59</v>
      </c>
      <c r="J17" s="102">
        <f t="shared" si="5"/>
        <v>60.930283116883118</v>
      </c>
    </row>
    <row r="18" spans="1:10" s="29" customFormat="1" ht="13.5">
      <c r="A18" s="26"/>
      <c r="B18" s="26"/>
      <c r="C18" s="26">
        <v>714132</v>
      </c>
      <c r="D18" s="27" t="s">
        <v>27</v>
      </c>
      <c r="E18" s="28" t="s">
        <v>28</v>
      </c>
      <c r="F18" s="69">
        <v>700000</v>
      </c>
      <c r="G18" s="69">
        <v>1100000</v>
      </c>
      <c r="H18" s="69">
        <f>SUM(G18/12)*6</f>
        <v>550000</v>
      </c>
      <c r="I18" s="105">
        <v>316378.40000000002</v>
      </c>
      <c r="J18" s="102">
        <f t="shared" si="5"/>
        <v>57.523345454545456</v>
      </c>
    </row>
    <row r="19" spans="1:10" s="25" customFormat="1" ht="13.5">
      <c r="A19" s="22">
        <v>716100</v>
      </c>
      <c r="B19" s="22"/>
      <c r="C19" s="22"/>
      <c r="D19" s="23" t="s">
        <v>29</v>
      </c>
      <c r="E19" s="24" t="s">
        <v>30</v>
      </c>
      <c r="F19" s="67">
        <f t="shared" ref="F19:I19" si="12">SUM(F20)</f>
        <v>2070000</v>
      </c>
      <c r="G19" s="67">
        <f t="shared" si="12"/>
        <v>2600000</v>
      </c>
      <c r="H19" s="67">
        <f t="shared" si="12"/>
        <v>1300000</v>
      </c>
      <c r="I19" s="103">
        <f t="shared" si="12"/>
        <v>1792465.06</v>
      </c>
      <c r="J19" s="102">
        <f t="shared" si="5"/>
        <v>137.8819276923077</v>
      </c>
    </row>
    <row r="20" spans="1:10" s="25" customFormat="1" ht="13.5">
      <c r="A20" s="22"/>
      <c r="B20" s="22">
        <v>716110</v>
      </c>
      <c r="C20" s="22"/>
      <c r="D20" s="23" t="s">
        <v>31</v>
      </c>
      <c r="E20" s="24" t="s">
        <v>32</v>
      </c>
      <c r="F20" s="67">
        <f t="shared" ref="F20" si="13">SUM(F21:F26)</f>
        <v>2070000</v>
      </c>
      <c r="G20" s="67">
        <f t="shared" ref="G20:H20" si="14">SUM(G21:G26)</f>
        <v>2600000</v>
      </c>
      <c r="H20" s="67">
        <f t="shared" si="14"/>
        <v>1300000</v>
      </c>
      <c r="I20" s="103">
        <f t="shared" ref="I20" si="15">SUM(I21:I26)</f>
        <v>1792465.06</v>
      </c>
      <c r="J20" s="102">
        <f t="shared" si="5"/>
        <v>137.8819276923077</v>
      </c>
    </row>
    <row r="21" spans="1:10" s="29" customFormat="1" ht="13.5">
      <c r="A21" s="26"/>
      <c r="B21" s="26"/>
      <c r="C21" s="26">
        <v>716111</v>
      </c>
      <c r="D21" s="27" t="s">
        <v>33</v>
      </c>
      <c r="E21" s="28" t="s">
        <v>34</v>
      </c>
      <c r="F21" s="69">
        <v>1540000</v>
      </c>
      <c r="G21" s="69">
        <v>1940000</v>
      </c>
      <c r="H21" s="69">
        <f t="shared" ref="H21:H26" si="16">SUM(G21/12)*6</f>
        <v>970000</v>
      </c>
      <c r="I21" s="105">
        <v>1275677.27</v>
      </c>
      <c r="J21" s="102">
        <f t="shared" si="5"/>
        <v>131.51312061855671</v>
      </c>
    </row>
    <row r="22" spans="1:10" s="29" customFormat="1" ht="13.5">
      <c r="A22" s="26"/>
      <c r="B22" s="26"/>
      <c r="C22" s="26">
        <v>716112</v>
      </c>
      <c r="D22" s="27" t="s">
        <v>35</v>
      </c>
      <c r="E22" s="28" t="s">
        <v>36</v>
      </c>
      <c r="F22" s="69">
        <v>190000</v>
      </c>
      <c r="G22" s="69">
        <v>230000</v>
      </c>
      <c r="H22" s="69">
        <f t="shared" si="16"/>
        <v>115000</v>
      </c>
      <c r="I22" s="105">
        <v>142964.68</v>
      </c>
      <c r="J22" s="102">
        <f t="shared" si="5"/>
        <v>124.31711304347826</v>
      </c>
    </row>
    <row r="23" spans="1:10" s="29" customFormat="1" ht="13.5">
      <c r="A23" s="26"/>
      <c r="B23" s="26"/>
      <c r="C23" s="26">
        <v>716113</v>
      </c>
      <c r="D23" s="27" t="s">
        <v>37</v>
      </c>
      <c r="E23" s="28" t="s">
        <v>38</v>
      </c>
      <c r="F23" s="69">
        <v>10000</v>
      </c>
      <c r="G23" s="69">
        <v>20000</v>
      </c>
      <c r="H23" s="69">
        <f t="shared" si="16"/>
        <v>10000</v>
      </c>
      <c r="I23" s="105">
        <v>21975.040000000001</v>
      </c>
      <c r="J23" s="102">
        <f t="shared" si="5"/>
        <v>219.75040000000001</v>
      </c>
    </row>
    <row r="24" spans="1:10" s="29" customFormat="1" ht="13.5">
      <c r="A24" s="26"/>
      <c r="B24" s="26"/>
      <c r="C24" s="26">
        <v>716115</v>
      </c>
      <c r="D24" s="27" t="s">
        <v>39</v>
      </c>
      <c r="E24" s="28" t="s">
        <v>40</v>
      </c>
      <c r="F24" s="69">
        <v>100000</v>
      </c>
      <c r="G24" s="69">
        <v>100000</v>
      </c>
      <c r="H24" s="69">
        <f t="shared" si="16"/>
        <v>50000</v>
      </c>
      <c r="I24" s="105">
        <v>56565.279999999999</v>
      </c>
      <c r="J24" s="102">
        <f t="shared" si="5"/>
        <v>113.13056</v>
      </c>
    </row>
    <row r="25" spans="1:10" s="29" customFormat="1" ht="13.5">
      <c r="A25" s="26"/>
      <c r="B25" s="26"/>
      <c r="C25" s="26">
        <v>716116</v>
      </c>
      <c r="D25" s="27" t="s">
        <v>41</v>
      </c>
      <c r="E25" s="28" t="s">
        <v>42</v>
      </c>
      <c r="F25" s="69">
        <v>110000</v>
      </c>
      <c r="G25" s="69">
        <v>140000</v>
      </c>
      <c r="H25" s="69">
        <f t="shared" si="16"/>
        <v>70000</v>
      </c>
      <c r="I25" s="105">
        <v>79143.210000000006</v>
      </c>
      <c r="J25" s="102">
        <f t="shared" si="5"/>
        <v>113.06172857142857</v>
      </c>
    </row>
    <row r="26" spans="1:10" s="29" customFormat="1" ht="13.5">
      <c r="A26" s="26"/>
      <c r="B26" s="26"/>
      <c r="C26" s="26">
        <v>716117</v>
      </c>
      <c r="D26" s="27" t="s">
        <v>43</v>
      </c>
      <c r="E26" s="28" t="s">
        <v>44</v>
      </c>
      <c r="F26" s="69">
        <v>120000</v>
      </c>
      <c r="G26" s="69">
        <v>170000</v>
      </c>
      <c r="H26" s="69">
        <f t="shared" si="16"/>
        <v>85000</v>
      </c>
      <c r="I26" s="105">
        <v>216139.58</v>
      </c>
      <c r="J26" s="102">
        <f t="shared" si="5"/>
        <v>254.2818588235294</v>
      </c>
    </row>
    <row r="27" spans="1:10" s="25" customFormat="1" ht="13.5">
      <c r="A27" s="22">
        <v>717100</v>
      </c>
      <c r="B27" s="22"/>
      <c r="C27" s="22"/>
      <c r="D27" s="23" t="s">
        <v>45</v>
      </c>
      <c r="E27" s="24" t="s">
        <v>46</v>
      </c>
      <c r="F27" s="67">
        <f>SUM(F30+F32+F28)</f>
        <v>4393000</v>
      </c>
      <c r="G27" s="67">
        <f>SUM(G30+G32+G28)</f>
        <v>5315000</v>
      </c>
      <c r="H27" s="67">
        <f>SUM(H30+H32+H28)</f>
        <v>2657500</v>
      </c>
      <c r="I27" s="103">
        <f>SUM(I30+I32+I28)</f>
        <v>2562496.4299999997</v>
      </c>
      <c r="J27" s="102">
        <f t="shared" si="5"/>
        <v>96.425077328316078</v>
      </c>
    </row>
    <row r="28" spans="1:10" s="25" customFormat="1" ht="13.5">
      <c r="A28" s="22"/>
      <c r="B28" s="22">
        <v>717110</v>
      </c>
      <c r="C28" s="22"/>
      <c r="D28" s="23" t="s">
        <v>47</v>
      </c>
      <c r="E28" s="24" t="s">
        <v>357</v>
      </c>
      <c r="F28" s="67">
        <f t="shared" ref="F28:I30" si="17">SUM(F29)</f>
        <v>200000</v>
      </c>
      <c r="G28" s="67">
        <f t="shared" si="17"/>
        <v>170000</v>
      </c>
      <c r="H28" s="67">
        <f t="shared" si="17"/>
        <v>85000</v>
      </c>
      <c r="I28" s="103">
        <f t="shared" si="17"/>
        <v>73352.86</v>
      </c>
      <c r="J28" s="102">
        <f t="shared" si="5"/>
        <v>86.297482352941174</v>
      </c>
    </row>
    <row r="29" spans="1:10" s="29" customFormat="1" ht="13.5">
      <c r="A29" s="26"/>
      <c r="B29" s="26"/>
      <c r="C29" s="26">
        <v>717114</v>
      </c>
      <c r="D29" s="27" t="s">
        <v>49</v>
      </c>
      <c r="E29" s="28" t="s">
        <v>357</v>
      </c>
      <c r="F29" s="69">
        <v>200000</v>
      </c>
      <c r="G29" s="69">
        <v>170000</v>
      </c>
      <c r="H29" s="69">
        <f>SUM(G29/12)*6</f>
        <v>85000</v>
      </c>
      <c r="I29" s="105">
        <v>73352.86</v>
      </c>
      <c r="J29" s="102">
        <f t="shared" si="5"/>
        <v>86.297482352941174</v>
      </c>
    </row>
    <row r="30" spans="1:10" s="25" customFormat="1" ht="13.5">
      <c r="A30" s="22"/>
      <c r="B30" s="22">
        <v>717130</v>
      </c>
      <c r="C30" s="22"/>
      <c r="D30" s="23" t="s">
        <v>50</v>
      </c>
      <c r="E30" s="24" t="s">
        <v>48</v>
      </c>
      <c r="F30" s="67">
        <f t="shared" si="17"/>
        <v>400000</v>
      </c>
      <c r="G30" s="67">
        <f t="shared" si="17"/>
        <v>470000</v>
      </c>
      <c r="H30" s="67">
        <f t="shared" si="17"/>
        <v>235000</v>
      </c>
      <c r="I30" s="103">
        <f t="shared" si="17"/>
        <v>231675.28</v>
      </c>
      <c r="J30" s="102">
        <f t="shared" si="5"/>
        <v>98.585225531914887</v>
      </c>
    </row>
    <row r="31" spans="1:10" s="29" customFormat="1" ht="13.5">
      <c r="A31" s="26"/>
      <c r="B31" s="26"/>
      <c r="C31" s="26">
        <v>717131</v>
      </c>
      <c r="D31" s="27" t="s">
        <v>52</v>
      </c>
      <c r="E31" s="28" t="s">
        <v>48</v>
      </c>
      <c r="F31" s="69">
        <v>400000</v>
      </c>
      <c r="G31" s="69">
        <v>470000</v>
      </c>
      <c r="H31" s="69">
        <f>SUM(G31/12)*6</f>
        <v>235000</v>
      </c>
      <c r="I31" s="105">
        <v>231675.28</v>
      </c>
      <c r="J31" s="102">
        <f t="shared" si="5"/>
        <v>98.585225531914887</v>
      </c>
    </row>
    <row r="32" spans="1:10" s="25" customFormat="1" ht="13.5">
      <c r="A32" s="22"/>
      <c r="B32" s="22">
        <v>717140</v>
      </c>
      <c r="C32" s="22"/>
      <c r="D32" s="23" t="s">
        <v>270</v>
      </c>
      <c r="E32" s="24" t="s">
        <v>51</v>
      </c>
      <c r="F32" s="67">
        <f t="shared" ref="F32:I32" si="18">SUM(F33)</f>
        <v>3793000</v>
      </c>
      <c r="G32" s="67">
        <f t="shared" si="18"/>
        <v>4675000</v>
      </c>
      <c r="H32" s="67">
        <f t="shared" si="18"/>
        <v>2337500</v>
      </c>
      <c r="I32" s="103">
        <f t="shared" si="18"/>
        <v>2257468.29</v>
      </c>
      <c r="J32" s="102">
        <f t="shared" si="5"/>
        <v>96.576183529411765</v>
      </c>
    </row>
    <row r="33" spans="1:10" s="29" customFormat="1" ht="13.5">
      <c r="A33" s="26"/>
      <c r="B33" s="26"/>
      <c r="C33" s="26">
        <v>717141</v>
      </c>
      <c r="D33" s="27" t="s">
        <v>356</v>
      </c>
      <c r="E33" s="28" t="s">
        <v>51</v>
      </c>
      <c r="F33" s="69">
        <v>3793000</v>
      </c>
      <c r="G33" s="69">
        <v>4675000</v>
      </c>
      <c r="H33" s="69">
        <f>SUM(G33/12)*6</f>
        <v>2337500</v>
      </c>
      <c r="I33" s="105">
        <v>2257468.29</v>
      </c>
      <c r="J33" s="102">
        <f t="shared" si="5"/>
        <v>96.576183529411765</v>
      </c>
    </row>
    <row r="34" spans="1:10" s="25" customFormat="1" ht="13.5">
      <c r="A34" s="22">
        <v>720000</v>
      </c>
      <c r="B34" s="22"/>
      <c r="C34" s="22"/>
      <c r="D34" s="23">
        <v>2</v>
      </c>
      <c r="E34" s="30" t="s">
        <v>53</v>
      </c>
      <c r="F34" s="67" t="e">
        <f>SUM(F35+F45+F50+F53+F56+F70+F86+F90+F94)</f>
        <v>#REF!</v>
      </c>
      <c r="G34" s="67">
        <f>SUM(G35+G45+G50+G53+G56+G70+G86+G90+G94)</f>
        <v>7284000</v>
      </c>
      <c r="H34" s="67">
        <f>SUM(H35+H45+H50+H53+H56+H70+H86+H90+H94)</f>
        <v>3642000</v>
      </c>
      <c r="I34" s="103">
        <f>SUM(I35+I45+I50+I53+I56+I70+I86+I90+I94)</f>
        <v>2546305.8899999997</v>
      </c>
      <c r="J34" s="102">
        <f t="shared" si="5"/>
        <v>69.915043657331125</v>
      </c>
    </row>
    <row r="35" spans="1:10" s="25" customFormat="1" ht="13.5">
      <c r="A35" s="22">
        <v>721100</v>
      </c>
      <c r="B35" s="22"/>
      <c r="C35" s="22"/>
      <c r="D35" s="23" t="s">
        <v>54</v>
      </c>
      <c r="E35" s="24" t="s">
        <v>55</v>
      </c>
      <c r="F35" s="67" t="e">
        <f>SUM(F36+F38+F43)</f>
        <v>#REF!</v>
      </c>
      <c r="G35" s="67">
        <f>SUM(G36+G38+G43)</f>
        <v>1095000</v>
      </c>
      <c r="H35" s="67">
        <f>SUM(H36+H38+H43)</f>
        <v>547500</v>
      </c>
      <c r="I35" s="103">
        <f>SUM(I36+I38+I43)</f>
        <v>174102.61</v>
      </c>
      <c r="J35" s="102">
        <f t="shared" si="5"/>
        <v>31.799563470319633</v>
      </c>
    </row>
    <row r="36" spans="1:10" s="25" customFormat="1" ht="13.5">
      <c r="A36" s="22"/>
      <c r="B36" s="22">
        <v>721110</v>
      </c>
      <c r="C36" s="22"/>
      <c r="D36" s="23" t="s">
        <v>56</v>
      </c>
      <c r="E36" s="24" t="s">
        <v>57</v>
      </c>
      <c r="F36" s="67">
        <f t="shared" ref="F36:I36" si="19">SUM(F37)</f>
        <v>10000</v>
      </c>
      <c r="G36" s="67">
        <f t="shared" si="19"/>
        <v>15000</v>
      </c>
      <c r="H36" s="67">
        <f t="shared" si="19"/>
        <v>7500</v>
      </c>
      <c r="I36" s="103">
        <f t="shared" si="19"/>
        <v>0</v>
      </c>
      <c r="J36" s="102">
        <f t="shared" si="5"/>
        <v>0</v>
      </c>
    </row>
    <row r="37" spans="1:10" s="25" customFormat="1" ht="13.5">
      <c r="A37" s="22"/>
      <c r="B37" s="22"/>
      <c r="C37" s="26">
        <v>721112</v>
      </c>
      <c r="D37" s="27" t="s">
        <v>58</v>
      </c>
      <c r="E37" s="28" t="s">
        <v>59</v>
      </c>
      <c r="F37" s="69">
        <v>10000</v>
      </c>
      <c r="G37" s="69">
        <v>15000</v>
      </c>
      <c r="H37" s="69">
        <f>SUM(G37/12)*6</f>
        <v>7500</v>
      </c>
      <c r="I37" s="105">
        <v>0</v>
      </c>
      <c r="J37" s="102">
        <f t="shared" si="5"/>
        <v>0</v>
      </c>
    </row>
    <row r="38" spans="1:10" s="25" customFormat="1" ht="13.5">
      <c r="A38" s="22"/>
      <c r="B38" s="22">
        <v>721120</v>
      </c>
      <c r="C38" s="22"/>
      <c r="D38" s="23" t="s">
        <v>60</v>
      </c>
      <c r="E38" s="24" t="s">
        <v>61</v>
      </c>
      <c r="F38" s="67" t="e">
        <f>SUM(#REF!+F40+F42+F41)</f>
        <v>#REF!</v>
      </c>
      <c r="G38" s="67">
        <f>SUM(G39+G40+G41)</f>
        <v>780000</v>
      </c>
      <c r="H38" s="67">
        <f>SUM(H39+H40+H41)</f>
        <v>390000</v>
      </c>
      <c r="I38" s="103">
        <f>SUM(I39+I40+I41)</f>
        <v>174102.61</v>
      </c>
      <c r="J38" s="102">
        <f t="shared" si="5"/>
        <v>44.641694871794869</v>
      </c>
    </row>
    <row r="39" spans="1:10" s="29" customFormat="1" ht="13.5">
      <c r="A39" s="26"/>
      <c r="B39" s="26"/>
      <c r="C39" s="26">
        <v>721121</v>
      </c>
      <c r="D39" s="27" t="s">
        <v>62</v>
      </c>
      <c r="E39" s="28" t="s">
        <v>429</v>
      </c>
      <c r="F39" s="69">
        <v>400000</v>
      </c>
      <c r="G39" s="69">
        <v>100000</v>
      </c>
      <c r="H39" s="69">
        <f>SUM(G39/12)*6</f>
        <v>50000</v>
      </c>
      <c r="I39" s="105">
        <v>0</v>
      </c>
      <c r="J39" s="102">
        <f t="shared" si="5"/>
        <v>0</v>
      </c>
    </row>
    <row r="40" spans="1:10" s="29" customFormat="1" ht="13.5">
      <c r="A40" s="26"/>
      <c r="B40" s="26"/>
      <c r="C40" s="26">
        <v>721122</v>
      </c>
      <c r="D40" s="27" t="s">
        <v>63</v>
      </c>
      <c r="E40" s="28" t="s">
        <v>64</v>
      </c>
      <c r="F40" s="69">
        <v>400000</v>
      </c>
      <c r="G40" s="69">
        <v>450000</v>
      </c>
      <c r="H40" s="69">
        <f>SUM(G40/12)*6</f>
        <v>225000</v>
      </c>
      <c r="I40" s="105">
        <v>115375.51</v>
      </c>
      <c r="J40" s="102">
        <f t="shared" si="5"/>
        <v>51.278004444444441</v>
      </c>
    </row>
    <row r="41" spans="1:10" s="29" customFormat="1" ht="13.5">
      <c r="A41" s="26"/>
      <c r="B41" s="26"/>
      <c r="C41" s="26">
        <v>721124</v>
      </c>
      <c r="D41" s="27" t="s">
        <v>65</v>
      </c>
      <c r="E41" s="28" t="s">
        <v>66</v>
      </c>
      <c r="F41" s="69">
        <v>200000</v>
      </c>
      <c r="G41" s="69">
        <v>230000</v>
      </c>
      <c r="H41" s="69">
        <f>SUM(G41/12)*6</f>
        <v>115000</v>
      </c>
      <c r="I41" s="105">
        <v>58727.1</v>
      </c>
      <c r="J41" s="102">
        <f t="shared" si="5"/>
        <v>51.067043478260871</v>
      </c>
    </row>
    <row r="42" spans="1:10" s="29" customFormat="1" ht="13.5" hidden="1">
      <c r="A42" s="26"/>
      <c r="B42" s="26"/>
      <c r="C42" s="26">
        <v>721124</v>
      </c>
      <c r="D42" s="27" t="s">
        <v>65</v>
      </c>
      <c r="E42" s="28" t="s">
        <v>67</v>
      </c>
      <c r="F42" s="69">
        <v>0</v>
      </c>
      <c r="G42" s="69">
        <v>0</v>
      </c>
      <c r="H42" s="69">
        <v>0</v>
      </c>
      <c r="I42" s="105">
        <v>0</v>
      </c>
      <c r="J42" s="102" t="e">
        <f t="shared" si="5"/>
        <v>#DIV/0!</v>
      </c>
    </row>
    <row r="43" spans="1:10" s="25" customFormat="1" ht="13.5">
      <c r="A43" s="22"/>
      <c r="B43" s="22">
        <v>721190</v>
      </c>
      <c r="C43" s="22"/>
      <c r="D43" s="23" t="s">
        <v>68</v>
      </c>
      <c r="E43" s="24" t="s">
        <v>69</v>
      </c>
      <c r="F43" s="67">
        <f t="shared" ref="F43:I43" si="20">SUM(F44)</f>
        <v>300000</v>
      </c>
      <c r="G43" s="67">
        <f t="shared" si="20"/>
        <v>300000</v>
      </c>
      <c r="H43" s="67">
        <f t="shared" si="20"/>
        <v>150000</v>
      </c>
      <c r="I43" s="103">
        <f t="shared" si="20"/>
        <v>0</v>
      </c>
      <c r="J43" s="102">
        <f t="shared" si="5"/>
        <v>0</v>
      </c>
    </row>
    <row r="44" spans="1:10" s="29" customFormat="1" ht="13.5">
      <c r="A44" s="26"/>
      <c r="B44" s="26"/>
      <c r="C44" s="26">
        <v>721191</v>
      </c>
      <c r="D44" s="27" t="s">
        <v>70</v>
      </c>
      <c r="E44" s="28" t="s">
        <v>71</v>
      </c>
      <c r="F44" s="69">
        <v>300000</v>
      </c>
      <c r="G44" s="69">
        <v>300000</v>
      </c>
      <c r="H44" s="69">
        <f>SUM(G44/12)*6</f>
        <v>150000</v>
      </c>
      <c r="I44" s="105">
        <v>0</v>
      </c>
      <c r="J44" s="102">
        <f t="shared" si="5"/>
        <v>0</v>
      </c>
    </row>
    <row r="45" spans="1:10" s="25" customFormat="1" ht="13.5">
      <c r="A45" s="31">
        <v>721200</v>
      </c>
      <c r="B45" s="31"/>
      <c r="C45" s="31"/>
      <c r="D45" s="32" t="s">
        <v>72</v>
      </c>
      <c r="E45" s="33" t="s">
        <v>73</v>
      </c>
      <c r="F45" s="70">
        <f t="shared" ref="F45:G45" si="21">SUM(F46+F48)</f>
        <v>23000</v>
      </c>
      <c r="G45" s="70">
        <f t="shared" si="21"/>
        <v>54000</v>
      </c>
      <c r="H45" s="70">
        <f t="shared" ref="H45:I45" si="22">SUM(H46+H48)</f>
        <v>27000</v>
      </c>
      <c r="I45" s="106">
        <f t="shared" si="22"/>
        <v>6035.6200000000008</v>
      </c>
      <c r="J45" s="102">
        <f t="shared" si="5"/>
        <v>22.354148148148152</v>
      </c>
    </row>
    <row r="46" spans="1:10" s="25" customFormat="1" ht="13.5">
      <c r="A46" s="22"/>
      <c r="B46" s="22">
        <v>721210</v>
      </c>
      <c r="C46" s="22"/>
      <c r="D46" s="23" t="s">
        <v>74</v>
      </c>
      <c r="E46" s="24" t="s">
        <v>75</v>
      </c>
      <c r="F46" s="67">
        <f t="shared" ref="F46:I46" si="23">SUM(F47)</f>
        <v>3000</v>
      </c>
      <c r="G46" s="67">
        <f t="shared" si="23"/>
        <v>4000</v>
      </c>
      <c r="H46" s="67">
        <f t="shared" si="23"/>
        <v>2000</v>
      </c>
      <c r="I46" s="103">
        <f t="shared" si="23"/>
        <v>259.48</v>
      </c>
      <c r="J46" s="102">
        <f t="shared" si="5"/>
        <v>12.974</v>
      </c>
    </row>
    <row r="47" spans="1:10" s="29" customFormat="1" ht="13.5">
      <c r="A47" s="26"/>
      <c r="B47" s="26"/>
      <c r="C47" s="26">
        <v>721211</v>
      </c>
      <c r="D47" s="27" t="s">
        <v>76</v>
      </c>
      <c r="E47" s="28" t="s">
        <v>77</v>
      </c>
      <c r="F47" s="69">
        <v>3000</v>
      </c>
      <c r="G47" s="69">
        <v>4000</v>
      </c>
      <c r="H47" s="69">
        <f>SUM(G47/12)*6</f>
        <v>2000</v>
      </c>
      <c r="I47" s="105">
        <v>259.48</v>
      </c>
      <c r="J47" s="102">
        <f t="shared" si="5"/>
        <v>12.974</v>
      </c>
    </row>
    <row r="48" spans="1:10" s="25" customFormat="1" ht="13.5">
      <c r="A48" s="22"/>
      <c r="B48" s="22">
        <v>721230</v>
      </c>
      <c r="C48" s="22"/>
      <c r="D48" s="23" t="s">
        <v>78</v>
      </c>
      <c r="E48" s="24" t="s">
        <v>79</v>
      </c>
      <c r="F48" s="67">
        <f t="shared" ref="F48:I48" si="24">SUM(F49)</f>
        <v>20000</v>
      </c>
      <c r="G48" s="67">
        <f t="shared" si="24"/>
        <v>50000</v>
      </c>
      <c r="H48" s="67">
        <f t="shared" si="24"/>
        <v>25000</v>
      </c>
      <c r="I48" s="103">
        <f t="shared" si="24"/>
        <v>5776.14</v>
      </c>
      <c r="J48" s="102">
        <f t="shared" si="5"/>
        <v>23.104560000000003</v>
      </c>
    </row>
    <row r="49" spans="1:10" s="29" customFormat="1" ht="13.5" customHeight="1">
      <c r="A49" s="26"/>
      <c r="B49" s="26"/>
      <c r="C49" s="26">
        <v>721239</v>
      </c>
      <c r="D49" s="27" t="s">
        <v>80</v>
      </c>
      <c r="E49" s="28" t="s">
        <v>81</v>
      </c>
      <c r="F49" s="69">
        <v>20000</v>
      </c>
      <c r="G49" s="69">
        <v>50000</v>
      </c>
      <c r="H49" s="69">
        <f>SUM(G49/12)*6</f>
        <v>25000</v>
      </c>
      <c r="I49" s="105">
        <v>5776.14</v>
      </c>
      <c r="J49" s="102">
        <f t="shared" si="5"/>
        <v>23.104560000000003</v>
      </c>
    </row>
    <row r="50" spans="1:10" s="25" customFormat="1" ht="13.5">
      <c r="A50" s="22">
        <v>722100</v>
      </c>
      <c r="B50" s="22"/>
      <c r="C50" s="22"/>
      <c r="D50" s="23" t="s">
        <v>82</v>
      </c>
      <c r="E50" s="24" t="s">
        <v>83</v>
      </c>
      <c r="F50" s="67">
        <f t="shared" ref="F50:I51" si="25">SUM(F51)</f>
        <v>200000</v>
      </c>
      <c r="G50" s="67">
        <f t="shared" si="25"/>
        <v>250000</v>
      </c>
      <c r="H50" s="67">
        <f t="shared" si="25"/>
        <v>125000</v>
      </c>
      <c r="I50" s="103">
        <f t="shared" si="25"/>
        <v>117711.37</v>
      </c>
      <c r="J50" s="102">
        <f t="shared" si="5"/>
        <v>94.169095999999996</v>
      </c>
    </row>
    <row r="51" spans="1:10" s="25" customFormat="1" ht="13.5">
      <c r="A51" s="22"/>
      <c r="B51" s="22">
        <v>722130</v>
      </c>
      <c r="C51" s="22"/>
      <c r="D51" s="23" t="s">
        <v>84</v>
      </c>
      <c r="E51" s="24" t="s">
        <v>85</v>
      </c>
      <c r="F51" s="67">
        <f t="shared" si="25"/>
        <v>200000</v>
      </c>
      <c r="G51" s="67">
        <f t="shared" si="25"/>
        <v>250000</v>
      </c>
      <c r="H51" s="67">
        <f t="shared" si="25"/>
        <v>125000</v>
      </c>
      <c r="I51" s="103">
        <f t="shared" si="25"/>
        <v>117711.37</v>
      </c>
      <c r="J51" s="102">
        <f t="shared" si="5"/>
        <v>94.169095999999996</v>
      </c>
    </row>
    <row r="52" spans="1:10" s="29" customFormat="1" ht="13.5">
      <c r="A52" s="34"/>
      <c r="B52" s="34"/>
      <c r="C52" s="34">
        <v>722131</v>
      </c>
      <c r="D52" s="35" t="s">
        <v>86</v>
      </c>
      <c r="E52" s="36" t="s">
        <v>87</v>
      </c>
      <c r="F52" s="71">
        <v>200000</v>
      </c>
      <c r="G52" s="71">
        <v>250000</v>
      </c>
      <c r="H52" s="69">
        <f>SUM(G52/12)*6</f>
        <v>125000</v>
      </c>
      <c r="I52" s="107">
        <v>117711.37</v>
      </c>
      <c r="J52" s="102">
        <f t="shared" si="5"/>
        <v>94.169095999999996</v>
      </c>
    </row>
    <row r="53" spans="1:10" s="25" customFormat="1" ht="13.5">
      <c r="A53" s="22">
        <v>722300</v>
      </c>
      <c r="B53" s="22"/>
      <c r="C53" s="22"/>
      <c r="D53" s="23" t="s">
        <v>88</v>
      </c>
      <c r="E53" s="24" t="s">
        <v>89</v>
      </c>
      <c r="F53" s="67">
        <f t="shared" ref="F53:I54" si="26">SUM(F54)</f>
        <v>600000</v>
      </c>
      <c r="G53" s="67">
        <f t="shared" si="26"/>
        <v>600000</v>
      </c>
      <c r="H53" s="67">
        <f t="shared" si="26"/>
        <v>300000</v>
      </c>
      <c r="I53" s="103">
        <f t="shared" si="26"/>
        <v>338312.52</v>
      </c>
      <c r="J53" s="102">
        <f t="shared" si="5"/>
        <v>112.77084000000001</v>
      </c>
    </row>
    <row r="54" spans="1:10" s="25" customFormat="1" ht="13.5">
      <c r="A54" s="22"/>
      <c r="B54" s="22">
        <v>722320</v>
      </c>
      <c r="C54" s="22"/>
      <c r="D54" s="23" t="s">
        <v>90</v>
      </c>
      <c r="E54" s="24" t="s">
        <v>91</v>
      </c>
      <c r="F54" s="67">
        <f t="shared" si="26"/>
        <v>600000</v>
      </c>
      <c r="G54" s="67">
        <f t="shared" si="26"/>
        <v>600000</v>
      </c>
      <c r="H54" s="67">
        <f t="shared" si="26"/>
        <v>300000</v>
      </c>
      <c r="I54" s="103">
        <f t="shared" si="26"/>
        <v>338312.52</v>
      </c>
      <c r="J54" s="102">
        <f t="shared" si="5"/>
        <v>112.77084000000001</v>
      </c>
    </row>
    <row r="55" spans="1:10" s="29" customFormat="1" ht="13.5">
      <c r="A55" s="26"/>
      <c r="B55" s="26"/>
      <c r="C55" s="26">
        <v>722322</v>
      </c>
      <c r="D55" s="27" t="s">
        <v>92</v>
      </c>
      <c r="E55" s="28" t="s">
        <v>93</v>
      </c>
      <c r="F55" s="69">
        <v>600000</v>
      </c>
      <c r="G55" s="69">
        <v>600000</v>
      </c>
      <c r="H55" s="69">
        <f>SUM(G55/12)*6</f>
        <v>300000</v>
      </c>
      <c r="I55" s="105">
        <v>338312.52</v>
      </c>
      <c r="J55" s="102">
        <f t="shared" si="5"/>
        <v>112.77084000000001</v>
      </c>
    </row>
    <row r="56" spans="1:10" s="25" customFormat="1" ht="13.5">
      <c r="A56" s="22">
        <v>722400</v>
      </c>
      <c r="B56" s="22"/>
      <c r="C56" s="22"/>
      <c r="D56" s="23" t="s">
        <v>94</v>
      </c>
      <c r="E56" s="24" t="s">
        <v>95</v>
      </c>
      <c r="F56" s="67">
        <f t="shared" ref="F56:G56" si="27">SUM(F57+F63+F65+F67)</f>
        <v>1585000</v>
      </c>
      <c r="G56" s="67">
        <f t="shared" si="27"/>
        <v>2035000</v>
      </c>
      <c r="H56" s="67">
        <f t="shared" ref="H56:I56" si="28">SUM(H57+H63+H65+H67)</f>
        <v>1017500</v>
      </c>
      <c r="I56" s="103">
        <f t="shared" si="28"/>
        <v>649002.94999999995</v>
      </c>
      <c r="J56" s="102">
        <f t="shared" si="5"/>
        <v>63.784073710073706</v>
      </c>
    </row>
    <row r="57" spans="1:10" s="25" customFormat="1" ht="13.5">
      <c r="A57" s="22"/>
      <c r="B57" s="22">
        <v>722430</v>
      </c>
      <c r="C57" s="22"/>
      <c r="D57" s="23" t="s">
        <v>96</v>
      </c>
      <c r="E57" s="24" t="s">
        <v>97</v>
      </c>
      <c r="F57" s="67">
        <f t="shared" ref="F57" si="29">SUM(F58:F62)</f>
        <v>1420000</v>
      </c>
      <c r="G57" s="67">
        <f t="shared" ref="G57:H57" si="30">SUM(G58:G62)</f>
        <v>1830000</v>
      </c>
      <c r="H57" s="67">
        <f t="shared" si="30"/>
        <v>915000</v>
      </c>
      <c r="I57" s="103">
        <f t="shared" ref="I57" si="31">SUM(I58:I62)</f>
        <v>421902.6</v>
      </c>
      <c r="J57" s="102">
        <f t="shared" si="5"/>
        <v>46.109573770491799</v>
      </c>
    </row>
    <row r="58" spans="1:10" s="29" customFormat="1" ht="13.5">
      <c r="A58" s="26"/>
      <c r="B58" s="26"/>
      <c r="C58" s="26">
        <v>722432</v>
      </c>
      <c r="D58" s="27" t="s">
        <v>98</v>
      </c>
      <c r="E58" s="28" t="s">
        <v>318</v>
      </c>
      <c r="F58" s="69">
        <v>220000</v>
      </c>
      <c r="G58" s="69">
        <v>330000</v>
      </c>
      <c r="H58" s="69">
        <f>SUM(G58/12)*6</f>
        <v>165000</v>
      </c>
      <c r="I58" s="105">
        <v>27820</v>
      </c>
      <c r="J58" s="102">
        <f t="shared" si="5"/>
        <v>16.860606060606059</v>
      </c>
    </row>
    <row r="59" spans="1:10" s="29" customFormat="1" ht="13.5">
      <c r="A59" s="26"/>
      <c r="B59" s="26"/>
      <c r="C59" s="26">
        <v>722433</v>
      </c>
      <c r="D59" s="27" t="s">
        <v>99</v>
      </c>
      <c r="E59" s="28" t="s">
        <v>100</v>
      </c>
      <c r="F59" s="69">
        <v>200000</v>
      </c>
      <c r="G59" s="69">
        <v>300000</v>
      </c>
      <c r="H59" s="69">
        <f>SUM(G59/12)*6</f>
        <v>150000</v>
      </c>
      <c r="I59" s="105">
        <v>70334.5</v>
      </c>
      <c r="J59" s="102">
        <f t="shared" si="5"/>
        <v>46.889666666666663</v>
      </c>
    </row>
    <row r="60" spans="1:10" s="29" customFormat="1" ht="13.5">
      <c r="A60" s="26"/>
      <c r="B60" s="26"/>
      <c r="C60" s="26">
        <v>722434</v>
      </c>
      <c r="D60" s="27" t="s">
        <v>101</v>
      </c>
      <c r="E60" s="28" t="s">
        <v>102</v>
      </c>
      <c r="F60" s="69">
        <v>200000</v>
      </c>
      <c r="G60" s="69">
        <v>200000</v>
      </c>
      <c r="H60" s="69">
        <f>SUM(G60/12)*6</f>
        <v>100000</v>
      </c>
      <c r="I60" s="105">
        <v>19086.96</v>
      </c>
      <c r="J60" s="102">
        <f t="shared" si="5"/>
        <v>19.086959999999998</v>
      </c>
    </row>
    <row r="61" spans="1:10" s="29" customFormat="1" ht="13.5">
      <c r="A61" s="26"/>
      <c r="B61" s="26"/>
      <c r="C61" s="26">
        <v>722435</v>
      </c>
      <c r="D61" s="27" t="s">
        <v>103</v>
      </c>
      <c r="E61" s="28" t="s">
        <v>104</v>
      </c>
      <c r="F61" s="69">
        <v>800000</v>
      </c>
      <c r="G61" s="69">
        <v>1000000</v>
      </c>
      <c r="H61" s="69">
        <f>SUM(G61/12)*6</f>
        <v>500000</v>
      </c>
      <c r="I61" s="105">
        <v>304661.14</v>
      </c>
      <c r="J61" s="102">
        <f t="shared" si="5"/>
        <v>60.932228000000002</v>
      </c>
    </row>
    <row r="62" spans="1:10" s="29" customFormat="1" ht="12" hidden="1" customHeight="1">
      <c r="A62" s="26"/>
      <c r="B62" s="26"/>
      <c r="C62" s="26">
        <v>722437</v>
      </c>
      <c r="D62" s="27" t="s">
        <v>105</v>
      </c>
      <c r="E62" s="28" t="s">
        <v>106</v>
      </c>
      <c r="F62" s="69">
        <v>0</v>
      </c>
      <c r="G62" s="69">
        <v>0</v>
      </c>
      <c r="H62" s="69">
        <v>0</v>
      </c>
      <c r="I62" s="105">
        <v>0</v>
      </c>
      <c r="J62" s="102" t="e">
        <f t="shared" si="5"/>
        <v>#DIV/0!</v>
      </c>
    </row>
    <row r="63" spans="1:10" s="25" customFormat="1" ht="13.5">
      <c r="A63" s="22"/>
      <c r="B63" s="22">
        <v>722440</v>
      </c>
      <c r="C63" s="22"/>
      <c r="D63" s="23" t="s">
        <v>107</v>
      </c>
      <c r="E63" s="24" t="s">
        <v>108</v>
      </c>
      <c r="F63" s="67">
        <f t="shared" ref="F63:I63" si="32">SUM(F64)</f>
        <v>30000</v>
      </c>
      <c r="G63" s="67">
        <f t="shared" si="32"/>
        <v>30000</v>
      </c>
      <c r="H63" s="67">
        <f t="shared" si="32"/>
        <v>15000</v>
      </c>
      <c r="I63" s="103">
        <f t="shared" si="32"/>
        <v>120426.4</v>
      </c>
      <c r="J63" s="102">
        <f t="shared" si="5"/>
        <v>802.84266666666667</v>
      </c>
    </row>
    <row r="64" spans="1:10" s="29" customFormat="1" ht="13.5">
      <c r="A64" s="26"/>
      <c r="B64" s="26"/>
      <c r="C64" s="26">
        <v>722442</v>
      </c>
      <c r="D64" s="27" t="s">
        <v>109</v>
      </c>
      <c r="E64" s="28" t="s">
        <v>110</v>
      </c>
      <c r="F64" s="69">
        <v>30000</v>
      </c>
      <c r="G64" s="69">
        <v>30000</v>
      </c>
      <c r="H64" s="69">
        <f>SUM(G64/12)*6</f>
        <v>15000</v>
      </c>
      <c r="I64" s="105">
        <v>120426.4</v>
      </c>
      <c r="J64" s="102">
        <f t="shared" si="5"/>
        <v>802.84266666666667</v>
      </c>
    </row>
    <row r="65" spans="1:10" s="25" customFormat="1" ht="13.5">
      <c r="A65" s="22"/>
      <c r="B65" s="22">
        <v>722450</v>
      </c>
      <c r="C65" s="22"/>
      <c r="D65" s="23" t="s">
        <v>111</v>
      </c>
      <c r="E65" s="24" t="s">
        <v>112</v>
      </c>
      <c r="F65" s="67">
        <f t="shared" ref="F65:I65" si="33">SUM(F66)</f>
        <v>50000</v>
      </c>
      <c r="G65" s="67">
        <f t="shared" si="33"/>
        <v>75000</v>
      </c>
      <c r="H65" s="67">
        <f t="shared" si="33"/>
        <v>37500</v>
      </c>
      <c r="I65" s="103">
        <f t="shared" si="33"/>
        <v>80622.34</v>
      </c>
      <c r="J65" s="102">
        <f t="shared" si="5"/>
        <v>214.99290666666667</v>
      </c>
    </row>
    <row r="66" spans="1:10" s="29" customFormat="1" ht="13.5">
      <c r="A66" s="26"/>
      <c r="B66" s="26"/>
      <c r="C66" s="26">
        <v>722459</v>
      </c>
      <c r="D66" s="27" t="s">
        <v>113</v>
      </c>
      <c r="E66" s="28" t="s">
        <v>114</v>
      </c>
      <c r="F66" s="69">
        <v>50000</v>
      </c>
      <c r="G66" s="69">
        <v>75000</v>
      </c>
      <c r="H66" s="69">
        <f>SUM(G66/12)*6</f>
        <v>37500</v>
      </c>
      <c r="I66" s="105">
        <v>80622.34</v>
      </c>
      <c r="J66" s="102">
        <f t="shared" si="5"/>
        <v>214.99290666666667</v>
      </c>
    </row>
    <row r="67" spans="1:10" s="25" customFormat="1" ht="13.5">
      <c r="A67" s="22"/>
      <c r="B67" s="22">
        <v>722460</v>
      </c>
      <c r="C67" s="22"/>
      <c r="D67" s="23" t="s">
        <v>115</v>
      </c>
      <c r="E67" s="24" t="s">
        <v>116</v>
      </c>
      <c r="F67" s="67">
        <f t="shared" ref="F67:G67" si="34">SUM(F68+F69)</f>
        <v>85000</v>
      </c>
      <c r="G67" s="67">
        <f t="shared" si="34"/>
        <v>100000</v>
      </c>
      <c r="H67" s="67">
        <f t="shared" ref="H67:I67" si="35">SUM(H68+H69)</f>
        <v>50000</v>
      </c>
      <c r="I67" s="103">
        <f t="shared" si="35"/>
        <v>26051.61</v>
      </c>
      <c r="J67" s="102">
        <f t="shared" si="5"/>
        <v>52.10322</v>
      </c>
    </row>
    <row r="68" spans="1:10" s="29" customFormat="1" ht="13.5">
      <c r="A68" s="26"/>
      <c r="B68" s="26"/>
      <c r="C68" s="26">
        <v>722461</v>
      </c>
      <c r="D68" s="27" t="s">
        <v>117</v>
      </c>
      <c r="E68" s="28" t="s">
        <v>118</v>
      </c>
      <c r="F68" s="69">
        <v>30000</v>
      </c>
      <c r="G68" s="69">
        <v>30000</v>
      </c>
      <c r="H68" s="69">
        <f>SUM(G68/12)*6</f>
        <v>15000</v>
      </c>
      <c r="I68" s="105">
        <v>10738.5</v>
      </c>
      <c r="J68" s="102">
        <f t="shared" si="5"/>
        <v>71.59</v>
      </c>
    </row>
    <row r="69" spans="1:10" s="29" customFormat="1" ht="13.5">
      <c r="A69" s="26"/>
      <c r="B69" s="26"/>
      <c r="C69" s="26">
        <v>722463</v>
      </c>
      <c r="D69" s="27" t="s">
        <v>119</v>
      </c>
      <c r="E69" s="28" t="s">
        <v>120</v>
      </c>
      <c r="F69" s="69">
        <v>55000</v>
      </c>
      <c r="G69" s="69">
        <v>70000</v>
      </c>
      <c r="H69" s="69">
        <f>SUM(G69/12)*6</f>
        <v>35000</v>
      </c>
      <c r="I69" s="105">
        <v>15313.11</v>
      </c>
      <c r="J69" s="102">
        <f t="shared" si="5"/>
        <v>43.751742857142858</v>
      </c>
    </row>
    <row r="70" spans="1:10" s="25" customFormat="1" ht="13.5">
      <c r="A70" s="22">
        <v>722500</v>
      </c>
      <c r="B70" s="22"/>
      <c r="C70" s="22"/>
      <c r="D70" s="23" t="s">
        <v>121</v>
      </c>
      <c r="E70" s="24" t="s">
        <v>122</v>
      </c>
      <c r="F70" s="67">
        <f t="shared" ref="F70:G70" si="36">SUM(F71+F75+F81+F79)</f>
        <v>1623000</v>
      </c>
      <c r="G70" s="67">
        <f t="shared" si="36"/>
        <v>1999100</v>
      </c>
      <c r="H70" s="67">
        <f t="shared" ref="H70:I70" si="37">SUM(H71+H75+H81+H79)</f>
        <v>999550</v>
      </c>
      <c r="I70" s="103">
        <f t="shared" si="37"/>
        <v>717052.94</v>
      </c>
      <c r="J70" s="102">
        <f t="shared" si="5"/>
        <v>71.737575909159119</v>
      </c>
    </row>
    <row r="71" spans="1:10" s="25" customFormat="1" ht="13.5">
      <c r="A71" s="22"/>
      <c r="B71" s="22">
        <v>722510</v>
      </c>
      <c r="C71" s="22"/>
      <c r="D71" s="23" t="s">
        <v>123</v>
      </c>
      <c r="E71" s="24" t="s">
        <v>124</v>
      </c>
      <c r="F71" s="67">
        <f t="shared" ref="F71:G71" si="38">SUM(F72+F73+F74)</f>
        <v>133000</v>
      </c>
      <c r="G71" s="67">
        <f t="shared" si="38"/>
        <v>230000</v>
      </c>
      <c r="H71" s="67">
        <f t="shared" ref="H71:I71" si="39">SUM(H72+H73+H74)</f>
        <v>115000</v>
      </c>
      <c r="I71" s="103">
        <f t="shared" si="39"/>
        <v>83774.880000000005</v>
      </c>
      <c r="J71" s="102">
        <f t="shared" si="5"/>
        <v>72.847721739130435</v>
      </c>
    </row>
    <row r="72" spans="1:10" s="29" customFormat="1" ht="13.5">
      <c r="A72" s="26"/>
      <c r="B72" s="26"/>
      <c r="C72" s="26">
        <v>722515</v>
      </c>
      <c r="D72" s="27" t="s">
        <v>125</v>
      </c>
      <c r="E72" s="28" t="s">
        <v>126</v>
      </c>
      <c r="F72" s="69">
        <v>8000</v>
      </c>
      <c r="G72" s="69">
        <v>10000</v>
      </c>
      <c r="H72" s="69">
        <f>SUM(G72/12)*6</f>
        <v>5000</v>
      </c>
      <c r="I72" s="105">
        <v>6839.4</v>
      </c>
      <c r="J72" s="102">
        <f t="shared" si="5"/>
        <v>136.78799999999998</v>
      </c>
    </row>
    <row r="73" spans="1:10" s="29" customFormat="1" ht="13.5">
      <c r="A73" s="26"/>
      <c r="B73" s="26"/>
      <c r="C73" s="26">
        <v>722516</v>
      </c>
      <c r="D73" s="27" t="s">
        <v>127</v>
      </c>
      <c r="E73" s="28" t="s">
        <v>128</v>
      </c>
      <c r="F73" s="69">
        <v>75000</v>
      </c>
      <c r="G73" s="69">
        <v>100000</v>
      </c>
      <c r="H73" s="69">
        <f>SUM(G73/12)*6</f>
        <v>50000</v>
      </c>
      <c r="I73" s="105">
        <v>31457</v>
      </c>
      <c r="J73" s="102">
        <f t="shared" ref="J73:J109" si="40">SUM(I73/(H73/100))</f>
        <v>62.914000000000001</v>
      </c>
    </row>
    <row r="74" spans="1:10" s="29" customFormat="1" ht="13.5">
      <c r="A74" s="26"/>
      <c r="B74" s="26"/>
      <c r="C74" s="26">
        <v>722518</v>
      </c>
      <c r="D74" s="27" t="s">
        <v>129</v>
      </c>
      <c r="E74" s="28" t="s">
        <v>130</v>
      </c>
      <c r="F74" s="69">
        <v>50000</v>
      </c>
      <c r="G74" s="69">
        <v>120000</v>
      </c>
      <c r="H74" s="69">
        <f>SUM(G74/12)*6</f>
        <v>60000</v>
      </c>
      <c r="I74" s="105">
        <v>45478.48</v>
      </c>
      <c r="J74" s="102">
        <f t="shared" si="40"/>
        <v>75.797466666666665</v>
      </c>
    </row>
    <row r="75" spans="1:10" s="25" customFormat="1" ht="13.5">
      <c r="A75" s="22"/>
      <c r="B75" s="22">
        <v>722530</v>
      </c>
      <c r="C75" s="22"/>
      <c r="D75" s="23" t="s">
        <v>131</v>
      </c>
      <c r="E75" s="24" t="s">
        <v>132</v>
      </c>
      <c r="F75" s="67">
        <f t="shared" ref="F75:G75" si="41">SUM(F76+F77+F78)</f>
        <v>390000</v>
      </c>
      <c r="G75" s="67">
        <f t="shared" si="41"/>
        <v>430000</v>
      </c>
      <c r="H75" s="67">
        <f t="shared" ref="H75:I75" si="42">SUM(H76+H77+H78)</f>
        <v>215000</v>
      </c>
      <c r="I75" s="103">
        <f t="shared" si="42"/>
        <v>212593.02</v>
      </c>
      <c r="J75" s="102">
        <f t="shared" si="40"/>
        <v>98.880474418604649</v>
      </c>
    </row>
    <row r="76" spans="1:10" s="29" customFormat="1" ht="13.5">
      <c r="A76" s="26"/>
      <c r="B76" s="26"/>
      <c r="C76" s="26">
        <v>722531</v>
      </c>
      <c r="D76" s="27" t="s">
        <v>133</v>
      </c>
      <c r="E76" s="28" t="s">
        <v>134</v>
      </c>
      <c r="F76" s="69">
        <v>110000</v>
      </c>
      <c r="G76" s="69">
        <v>140000</v>
      </c>
      <c r="H76" s="69">
        <f>SUM(G76/12)*6</f>
        <v>70000</v>
      </c>
      <c r="I76" s="105">
        <v>57178.83</v>
      </c>
      <c r="J76" s="102">
        <f t="shared" si="40"/>
        <v>81.684042857142856</v>
      </c>
    </row>
    <row r="77" spans="1:10" s="29" customFormat="1" ht="13.5">
      <c r="A77" s="26"/>
      <c r="B77" s="26"/>
      <c r="C77" s="26">
        <v>722532</v>
      </c>
      <c r="D77" s="27" t="s">
        <v>135</v>
      </c>
      <c r="E77" s="28" t="s">
        <v>136</v>
      </c>
      <c r="F77" s="69">
        <v>250000</v>
      </c>
      <c r="G77" s="69">
        <v>270000</v>
      </c>
      <c r="H77" s="69">
        <f>SUM(G77/12)*6</f>
        <v>135000</v>
      </c>
      <c r="I77" s="105">
        <v>132839.79</v>
      </c>
      <c r="J77" s="102">
        <f t="shared" si="40"/>
        <v>98.399844444444454</v>
      </c>
    </row>
    <row r="78" spans="1:10" s="29" customFormat="1" ht="13.5">
      <c r="A78" s="26"/>
      <c r="B78" s="26"/>
      <c r="C78" s="26">
        <v>722538</v>
      </c>
      <c r="D78" s="27" t="s">
        <v>137</v>
      </c>
      <c r="E78" s="28" t="s">
        <v>138</v>
      </c>
      <c r="F78" s="69">
        <v>30000</v>
      </c>
      <c r="G78" s="69">
        <v>20000</v>
      </c>
      <c r="H78" s="69">
        <f>SUM(G78/12)*6</f>
        <v>10000</v>
      </c>
      <c r="I78" s="105">
        <v>22574.400000000001</v>
      </c>
      <c r="J78" s="102">
        <f t="shared" si="40"/>
        <v>225.74400000000003</v>
      </c>
    </row>
    <row r="79" spans="1:10" s="25" customFormat="1" ht="13.5">
      <c r="A79" s="22"/>
      <c r="B79" s="22">
        <v>722550</v>
      </c>
      <c r="C79" s="22"/>
      <c r="D79" s="23" t="s">
        <v>139</v>
      </c>
      <c r="E79" s="24" t="s">
        <v>140</v>
      </c>
      <c r="F79" s="67">
        <f>SUM(F80)</f>
        <v>490000</v>
      </c>
      <c r="G79" s="67">
        <f>SUM(G80)</f>
        <v>350000</v>
      </c>
      <c r="H79" s="67">
        <f>SUM(H80)</f>
        <v>175000</v>
      </c>
      <c r="I79" s="103">
        <f>SUM(I80)</f>
        <v>238632.82</v>
      </c>
      <c r="J79" s="102">
        <f t="shared" si="40"/>
        <v>136.36161142857142</v>
      </c>
    </row>
    <row r="80" spans="1:10" s="25" customFormat="1" ht="13.5">
      <c r="A80" s="22"/>
      <c r="B80" s="22"/>
      <c r="C80" s="34">
        <v>722554</v>
      </c>
      <c r="D80" s="27" t="s">
        <v>141</v>
      </c>
      <c r="E80" s="28" t="s">
        <v>140</v>
      </c>
      <c r="F80" s="69">
        <v>490000</v>
      </c>
      <c r="G80" s="69">
        <v>350000</v>
      </c>
      <c r="H80" s="69">
        <f>SUM(G80/12)*6</f>
        <v>175000</v>
      </c>
      <c r="I80" s="105">
        <v>238632.82</v>
      </c>
      <c r="J80" s="102">
        <f t="shared" si="40"/>
        <v>136.36161142857142</v>
      </c>
    </row>
    <row r="81" spans="1:10" s="25" customFormat="1" ht="13.5">
      <c r="A81" s="22"/>
      <c r="B81" s="22">
        <v>722580</v>
      </c>
      <c r="C81" s="22"/>
      <c r="D81" s="23" t="s">
        <v>142</v>
      </c>
      <c r="E81" s="24" t="s">
        <v>143</v>
      </c>
      <c r="F81" s="67">
        <f t="shared" ref="F81:G81" si="43">SUM(F82+F83+F84+F85)</f>
        <v>610000</v>
      </c>
      <c r="G81" s="67">
        <f t="shared" si="43"/>
        <v>989100</v>
      </c>
      <c r="H81" s="67">
        <f t="shared" ref="H81:I81" si="44">SUM(H82+H83+H84+H85)</f>
        <v>494550</v>
      </c>
      <c r="I81" s="103">
        <f t="shared" si="44"/>
        <v>182052.22</v>
      </c>
      <c r="J81" s="102">
        <f t="shared" si="40"/>
        <v>36.811691436659586</v>
      </c>
    </row>
    <row r="82" spans="1:10" s="29" customFormat="1" ht="13.5">
      <c r="A82" s="26"/>
      <c r="B82" s="26"/>
      <c r="C82" s="26">
        <v>722581</v>
      </c>
      <c r="D82" s="27" t="s">
        <v>144</v>
      </c>
      <c r="E82" s="28" t="s">
        <v>145</v>
      </c>
      <c r="F82" s="69">
        <v>588900</v>
      </c>
      <c r="G82" s="69">
        <v>942000</v>
      </c>
      <c r="H82" s="69">
        <f>SUM(G82/12)*6</f>
        <v>471000</v>
      </c>
      <c r="I82" s="105">
        <v>176578.41</v>
      </c>
      <c r="J82" s="102">
        <f t="shared" si="40"/>
        <v>37.49010828025478</v>
      </c>
    </row>
    <row r="83" spans="1:10" s="29" customFormat="1" ht="13.5">
      <c r="A83" s="26"/>
      <c r="B83" s="26"/>
      <c r="C83" s="26">
        <v>722582</v>
      </c>
      <c r="D83" s="27" t="s">
        <v>146</v>
      </c>
      <c r="E83" s="28" t="s">
        <v>147</v>
      </c>
      <c r="F83" s="69">
        <v>10000</v>
      </c>
      <c r="G83" s="69">
        <v>36000</v>
      </c>
      <c r="H83" s="69">
        <f>SUM(G83/12)*6</f>
        <v>18000</v>
      </c>
      <c r="I83" s="105">
        <v>5432.54</v>
      </c>
      <c r="J83" s="102">
        <f t="shared" si="40"/>
        <v>30.180777777777777</v>
      </c>
    </row>
    <row r="84" spans="1:10" s="29" customFormat="1" ht="13.5">
      <c r="A84" s="34"/>
      <c r="B84" s="34"/>
      <c r="C84" s="34">
        <v>722583</v>
      </c>
      <c r="D84" s="35" t="s">
        <v>148</v>
      </c>
      <c r="E84" s="36" t="s">
        <v>149</v>
      </c>
      <c r="F84" s="71">
        <v>11000</v>
      </c>
      <c r="G84" s="71">
        <v>10000</v>
      </c>
      <c r="H84" s="69">
        <f>SUM(G84/12)*6</f>
        <v>5000</v>
      </c>
      <c r="I84" s="107">
        <v>40.5</v>
      </c>
      <c r="J84" s="102">
        <f t="shared" si="40"/>
        <v>0.81</v>
      </c>
    </row>
    <row r="85" spans="1:10" s="29" customFormat="1" ht="13.5">
      <c r="A85" s="34"/>
      <c r="B85" s="34"/>
      <c r="C85" s="34">
        <v>722584</v>
      </c>
      <c r="D85" s="35" t="s">
        <v>150</v>
      </c>
      <c r="E85" s="36" t="s">
        <v>360</v>
      </c>
      <c r="F85" s="71">
        <v>100</v>
      </c>
      <c r="G85" s="71">
        <v>1100</v>
      </c>
      <c r="H85" s="69">
        <f>SUM(G85/12)*6</f>
        <v>550</v>
      </c>
      <c r="I85" s="107">
        <v>0.77</v>
      </c>
      <c r="J85" s="102">
        <f t="shared" si="40"/>
        <v>0.14000000000000001</v>
      </c>
    </row>
    <row r="86" spans="1:10" s="25" customFormat="1" ht="13.5">
      <c r="A86" s="22">
        <v>722600</v>
      </c>
      <c r="B86" s="22"/>
      <c r="C86" s="22"/>
      <c r="D86" s="23" t="s">
        <v>151</v>
      </c>
      <c r="E86" s="24" t="s">
        <v>152</v>
      </c>
      <c r="F86" s="67">
        <f t="shared" ref="F86:I86" si="45">SUM(F87)</f>
        <v>60000</v>
      </c>
      <c r="G86" s="67">
        <f t="shared" si="45"/>
        <v>40900</v>
      </c>
      <c r="H86" s="67">
        <f t="shared" si="45"/>
        <v>20450</v>
      </c>
      <c r="I86" s="103">
        <f t="shared" si="45"/>
        <v>14055.75</v>
      </c>
      <c r="J86" s="102">
        <f t="shared" si="40"/>
        <v>68.732273838630803</v>
      </c>
    </row>
    <row r="87" spans="1:10" s="25" customFormat="1" ht="13.5">
      <c r="A87" s="22"/>
      <c r="B87" s="22">
        <v>722610</v>
      </c>
      <c r="C87" s="22"/>
      <c r="D87" s="23" t="s">
        <v>153</v>
      </c>
      <c r="E87" s="24" t="s">
        <v>154</v>
      </c>
      <c r="F87" s="67">
        <f t="shared" ref="F87:G87" si="46">SUM(F88+F89)</f>
        <v>60000</v>
      </c>
      <c r="G87" s="67">
        <f t="shared" si="46"/>
        <v>40900</v>
      </c>
      <c r="H87" s="67">
        <f t="shared" ref="H87:I87" si="47">SUM(H88+H89)</f>
        <v>20450</v>
      </c>
      <c r="I87" s="103">
        <f t="shared" si="47"/>
        <v>14055.75</v>
      </c>
      <c r="J87" s="102">
        <f t="shared" si="40"/>
        <v>68.732273838630803</v>
      </c>
    </row>
    <row r="88" spans="1:10" s="29" customFormat="1" ht="13.5">
      <c r="A88" s="26"/>
      <c r="B88" s="26"/>
      <c r="C88" s="34">
        <v>722612</v>
      </c>
      <c r="D88" s="27" t="s">
        <v>155</v>
      </c>
      <c r="E88" s="28" t="s">
        <v>156</v>
      </c>
      <c r="F88" s="69">
        <v>40000</v>
      </c>
      <c r="G88" s="69">
        <v>30900</v>
      </c>
      <c r="H88" s="69">
        <f>SUM(G88/12)*6</f>
        <v>15450</v>
      </c>
      <c r="I88" s="105">
        <v>13735.75</v>
      </c>
      <c r="J88" s="102">
        <f t="shared" si="40"/>
        <v>88.904530744336569</v>
      </c>
    </row>
    <row r="89" spans="1:10" s="25" customFormat="1" ht="13.5">
      <c r="A89" s="22"/>
      <c r="B89" s="22"/>
      <c r="C89" s="34">
        <v>722613</v>
      </c>
      <c r="D89" s="27" t="s">
        <v>157</v>
      </c>
      <c r="E89" s="28" t="s">
        <v>154</v>
      </c>
      <c r="F89" s="69">
        <v>20000</v>
      </c>
      <c r="G89" s="69">
        <v>10000</v>
      </c>
      <c r="H89" s="69">
        <f>SUM(G89/12)*6</f>
        <v>5000</v>
      </c>
      <c r="I89" s="105">
        <v>320</v>
      </c>
      <c r="J89" s="102">
        <f t="shared" si="40"/>
        <v>6.4</v>
      </c>
    </row>
    <row r="90" spans="1:10" s="25" customFormat="1" ht="13.5">
      <c r="A90" s="22">
        <v>722700</v>
      </c>
      <c r="B90" s="22"/>
      <c r="C90" s="22"/>
      <c r="D90" s="23" t="s">
        <v>158</v>
      </c>
      <c r="E90" s="24" t="s">
        <v>159</v>
      </c>
      <c r="F90" s="67">
        <f t="shared" ref="F90:I90" si="48">SUM(F91)</f>
        <v>943000</v>
      </c>
      <c r="G90" s="67">
        <f t="shared" si="48"/>
        <v>1200000</v>
      </c>
      <c r="H90" s="67">
        <f t="shared" si="48"/>
        <v>600000</v>
      </c>
      <c r="I90" s="103">
        <f t="shared" si="48"/>
        <v>526042.13</v>
      </c>
      <c r="J90" s="102">
        <f t="shared" si="40"/>
        <v>87.673688333333331</v>
      </c>
    </row>
    <row r="91" spans="1:10" s="25" customFormat="1" ht="13.5">
      <c r="A91" s="22"/>
      <c r="B91" s="22">
        <v>722790</v>
      </c>
      <c r="C91" s="22"/>
      <c r="D91" s="23" t="s">
        <v>160</v>
      </c>
      <c r="E91" s="24" t="s">
        <v>161</v>
      </c>
      <c r="F91" s="67">
        <f>SUM(F92+F93)</f>
        <v>943000</v>
      </c>
      <c r="G91" s="67">
        <f>SUM(G92+G93)</f>
        <v>1200000</v>
      </c>
      <c r="H91" s="67">
        <f>SUM(H92+H93)</f>
        <v>600000</v>
      </c>
      <c r="I91" s="103">
        <f>SUM(I92+I93)</f>
        <v>526042.13</v>
      </c>
      <c r="J91" s="102">
        <f t="shared" si="40"/>
        <v>87.673688333333331</v>
      </c>
    </row>
    <row r="92" spans="1:10" s="25" customFormat="1" ht="13.5">
      <c r="A92" s="22"/>
      <c r="B92" s="22"/>
      <c r="C92" s="34">
        <v>722791</v>
      </c>
      <c r="D92" s="27" t="s">
        <v>162</v>
      </c>
      <c r="E92" s="28" t="s">
        <v>163</v>
      </c>
      <c r="F92" s="69">
        <v>200000</v>
      </c>
      <c r="G92" s="69">
        <v>300000</v>
      </c>
      <c r="H92" s="69">
        <f>SUM(G92/12)*6</f>
        <v>150000</v>
      </c>
      <c r="I92" s="105">
        <v>80597.600000000006</v>
      </c>
      <c r="J92" s="102">
        <f t="shared" si="40"/>
        <v>53.731733333333338</v>
      </c>
    </row>
    <row r="93" spans="1:10" s="25" customFormat="1" ht="13.5">
      <c r="A93" s="22"/>
      <c r="B93" s="22"/>
      <c r="C93" s="34">
        <v>722791</v>
      </c>
      <c r="D93" s="27" t="s">
        <v>362</v>
      </c>
      <c r="E93" s="28" t="s">
        <v>368</v>
      </c>
      <c r="F93" s="69">
        <v>743000</v>
      </c>
      <c r="G93" s="69">
        <v>900000</v>
      </c>
      <c r="H93" s="69">
        <f>SUM(G93/12)*6</f>
        <v>450000</v>
      </c>
      <c r="I93" s="105">
        <v>445444.53</v>
      </c>
      <c r="J93" s="102">
        <f t="shared" si="40"/>
        <v>98.987673333333333</v>
      </c>
    </row>
    <row r="94" spans="1:10" s="25" customFormat="1" ht="13.5">
      <c r="A94" s="22">
        <v>723100</v>
      </c>
      <c r="B94" s="22"/>
      <c r="C94" s="22"/>
      <c r="D94" s="23" t="s">
        <v>164</v>
      </c>
      <c r="E94" s="24" t="s">
        <v>165</v>
      </c>
      <c r="F94" s="67">
        <f t="shared" ref="F94:I95" si="49">SUM(F95)</f>
        <v>10000</v>
      </c>
      <c r="G94" s="67">
        <f t="shared" si="49"/>
        <v>10000</v>
      </c>
      <c r="H94" s="67">
        <f t="shared" si="49"/>
        <v>5000</v>
      </c>
      <c r="I94" s="103">
        <f t="shared" si="49"/>
        <v>3990</v>
      </c>
      <c r="J94" s="102">
        <f t="shared" si="40"/>
        <v>79.8</v>
      </c>
    </row>
    <row r="95" spans="1:10" s="25" customFormat="1" ht="13.5">
      <c r="A95" s="22"/>
      <c r="B95" s="22">
        <v>723130</v>
      </c>
      <c r="C95" s="22"/>
      <c r="D95" s="23" t="s">
        <v>166</v>
      </c>
      <c r="E95" s="24" t="s">
        <v>167</v>
      </c>
      <c r="F95" s="67">
        <f t="shared" si="49"/>
        <v>10000</v>
      </c>
      <c r="G95" s="67">
        <f t="shared" si="49"/>
        <v>10000</v>
      </c>
      <c r="H95" s="67">
        <f t="shared" si="49"/>
        <v>5000</v>
      </c>
      <c r="I95" s="103">
        <f t="shared" si="49"/>
        <v>3990</v>
      </c>
      <c r="J95" s="102">
        <f t="shared" si="40"/>
        <v>79.8</v>
      </c>
    </row>
    <row r="96" spans="1:10" s="29" customFormat="1" ht="13.5">
      <c r="A96" s="26"/>
      <c r="B96" s="26"/>
      <c r="C96" s="26">
        <v>723132</v>
      </c>
      <c r="D96" s="27" t="s">
        <v>168</v>
      </c>
      <c r="E96" s="28" t="s">
        <v>169</v>
      </c>
      <c r="F96" s="69">
        <v>10000</v>
      </c>
      <c r="G96" s="69">
        <v>10000</v>
      </c>
      <c r="H96" s="69">
        <f>SUM(G96/12)*6</f>
        <v>5000</v>
      </c>
      <c r="I96" s="105">
        <v>3990</v>
      </c>
      <c r="J96" s="102">
        <f t="shared" si="40"/>
        <v>79.8</v>
      </c>
    </row>
    <row r="97" spans="1:10" s="25" customFormat="1" ht="13.5">
      <c r="A97" s="22">
        <v>730000</v>
      </c>
      <c r="B97" s="22"/>
      <c r="C97" s="22"/>
      <c r="D97" s="23" t="s">
        <v>170</v>
      </c>
      <c r="E97" s="24" t="s">
        <v>316</v>
      </c>
      <c r="F97" s="67">
        <f>SUM(F98)</f>
        <v>6000000</v>
      </c>
      <c r="G97" s="67">
        <f>SUM(G98)</f>
        <v>7511000</v>
      </c>
      <c r="H97" s="67">
        <f>SUM(H98)</f>
        <v>3755500</v>
      </c>
      <c r="I97" s="103">
        <f>SUM(I98)</f>
        <v>3603343.7</v>
      </c>
      <c r="J97" s="102">
        <f t="shared" si="40"/>
        <v>95.948440953268545</v>
      </c>
    </row>
    <row r="98" spans="1:10" s="25" customFormat="1" ht="13.5">
      <c r="A98" s="22">
        <v>732000</v>
      </c>
      <c r="B98" s="22"/>
      <c r="C98" s="22"/>
      <c r="D98" s="23" t="s">
        <v>171</v>
      </c>
      <c r="E98" s="22" t="s">
        <v>172</v>
      </c>
      <c r="F98" s="69">
        <f t="shared" ref="F98:I98" si="50">SUM(F99)</f>
        <v>6000000</v>
      </c>
      <c r="G98" s="69">
        <f t="shared" si="50"/>
        <v>7511000</v>
      </c>
      <c r="H98" s="69">
        <f t="shared" si="50"/>
        <v>3755500</v>
      </c>
      <c r="I98" s="105">
        <f t="shared" si="50"/>
        <v>3603343.7</v>
      </c>
      <c r="J98" s="102">
        <f t="shared" si="40"/>
        <v>95.948440953268545</v>
      </c>
    </row>
    <row r="99" spans="1:10" s="29" customFormat="1" ht="13.5">
      <c r="A99" s="26"/>
      <c r="B99" s="26">
        <v>732100</v>
      </c>
      <c r="C99" s="26"/>
      <c r="D99" s="23" t="s">
        <v>173</v>
      </c>
      <c r="E99" s="28" t="s">
        <v>317</v>
      </c>
      <c r="F99" s="69">
        <f>SUM(F100+F101)</f>
        <v>6000000</v>
      </c>
      <c r="G99" s="69">
        <f>SUM(G100+G101)</f>
        <v>7511000</v>
      </c>
      <c r="H99" s="69">
        <f>SUM(H100+H101)</f>
        <v>3755500</v>
      </c>
      <c r="I99" s="105">
        <f>SUM(I100+I101)</f>
        <v>3603343.7</v>
      </c>
      <c r="J99" s="102">
        <f t="shared" si="40"/>
        <v>95.948440953268545</v>
      </c>
    </row>
    <row r="100" spans="1:10" s="29" customFormat="1" ht="13.5">
      <c r="A100" s="26"/>
      <c r="B100" s="26"/>
      <c r="C100" s="26">
        <v>732110</v>
      </c>
      <c r="D100" s="27" t="s">
        <v>174</v>
      </c>
      <c r="E100" s="28" t="s">
        <v>377</v>
      </c>
      <c r="F100" s="69">
        <v>4000000</v>
      </c>
      <c r="G100" s="69">
        <v>5511000</v>
      </c>
      <c r="H100" s="69">
        <f>SUM(G100/12)*6</f>
        <v>2755500</v>
      </c>
      <c r="I100" s="105">
        <v>826980.1</v>
      </c>
      <c r="J100" s="102">
        <f t="shared" si="40"/>
        <v>30.011979677009617</v>
      </c>
    </row>
    <row r="101" spans="1:10" s="29" customFormat="1" ht="13.5">
      <c r="A101" s="26"/>
      <c r="B101" s="26"/>
      <c r="C101" s="26">
        <v>732110</v>
      </c>
      <c r="D101" s="27" t="s">
        <v>425</v>
      </c>
      <c r="E101" s="28" t="s">
        <v>175</v>
      </c>
      <c r="F101" s="69">
        <v>2000000</v>
      </c>
      <c r="G101" s="69">
        <v>2000000</v>
      </c>
      <c r="H101" s="69">
        <f>SUM(G101/12)*6</f>
        <v>1000000</v>
      </c>
      <c r="I101" s="105">
        <v>2776363.6</v>
      </c>
      <c r="J101" s="102">
        <f t="shared" si="40"/>
        <v>277.63636000000002</v>
      </c>
    </row>
    <row r="102" spans="1:10" s="25" customFormat="1" ht="12.75" customHeight="1">
      <c r="A102" s="22">
        <v>700000</v>
      </c>
      <c r="B102" s="22"/>
      <c r="C102" s="22"/>
      <c r="D102" s="23"/>
      <c r="E102" s="30" t="s">
        <v>358</v>
      </c>
      <c r="F102" s="67" t="e">
        <f>SUM(F8+F34+F97)</f>
        <v>#REF!</v>
      </c>
      <c r="G102" s="67">
        <f>SUM(G8+G34+G97)</f>
        <v>24980000</v>
      </c>
      <c r="H102" s="67">
        <f>SUM(H8+H34+H97)</f>
        <v>12490000</v>
      </c>
      <c r="I102" s="103">
        <f>SUM(I8+I34+I97)</f>
        <v>11287786.279999999</v>
      </c>
      <c r="J102" s="102">
        <f t="shared" si="40"/>
        <v>90.374589911929533</v>
      </c>
    </row>
    <row r="103" spans="1:10" s="25" customFormat="1" ht="13.5" hidden="1">
      <c r="A103" s="22"/>
      <c r="B103" s="22"/>
      <c r="C103" s="22"/>
      <c r="D103" s="23" t="s">
        <v>176</v>
      </c>
      <c r="E103" s="24" t="s">
        <v>177</v>
      </c>
      <c r="F103" s="67">
        <f t="shared" ref="F103:G103" si="51">SUM(F104+F105+F106)</f>
        <v>0</v>
      </c>
      <c r="G103" s="67">
        <f t="shared" si="51"/>
        <v>0</v>
      </c>
      <c r="H103" s="67">
        <f t="shared" ref="H103:I103" si="52">SUM(H104+H105+H106)</f>
        <v>0</v>
      </c>
      <c r="I103" s="103">
        <f t="shared" si="52"/>
        <v>0</v>
      </c>
      <c r="J103" s="102" t="e">
        <f t="shared" si="40"/>
        <v>#DIV/0!</v>
      </c>
    </row>
    <row r="104" spans="1:10" s="25" customFormat="1" ht="13.5" hidden="1">
      <c r="A104" s="22"/>
      <c r="B104" s="22"/>
      <c r="C104" s="22"/>
      <c r="D104" s="23">
        <v>1</v>
      </c>
      <c r="E104" s="24" t="s">
        <v>178</v>
      </c>
      <c r="F104" s="67">
        <v>0</v>
      </c>
      <c r="G104" s="67">
        <v>0</v>
      </c>
      <c r="H104" s="67">
        <v>0</v>
      </c>
      <c r="I104" s="103">
        <v>0</v>
      </c>
      <c r="J104" s="102" t="e">
        <f t="shared" si="40"/>
        <v>#DIV/0!</v>
      </c>
    </row>
    <row r="105" spans="1:10" s="25" customFormat="1" ht="13.5" hidden="1">
      <c r="A105" s="22"/>
      <c r="B105" s="22"/>
      <c r="C105" s="22"/>
      <c r="D105" s="23">
        <v>2</v>
      </c>
      <c r="E105" s="24" t="s">
        <v>179</v>
      </c>
      <c r="F105" s="67">
        <v>0</v>
      </c>
      <c r="G105" s="67">
        <v>0</v>
      </c>
      <c r="H105" s="67">
        <v>0</v>
      </c>
      <c r="I105" s="103">
        <v>0</v>
      </c>
      <c r="J105" s="102" t="e">
        <f t="shared" si="40"/>
        <v>#DIV/0!</v>
      </c>
    </row>
    <row r="106" spans="1:10" s="25" customFormat="1" ht="13.5" hidden="1">
      <c r="A106" s="22"/>
      <c r="B106" s="22"/>
      <c r="C106" s="22"/>
      <c r="D106" s="23">
        <v>3</v>
      </c>
      <c r="E106" s="24" t="s">
        <v>180</v>
      </c>
      <c r="F106" s="67">
        <v>0</v>
      </c>
      <c r="G106" s="67">
        <v>0</v>
      </c>
      <c r="H106" s="67">
        <v>0</v>
      </c>
      <c r="I106" s="103">
        <v>0</v>
      </c>
      <c r="J106" s="102" t="e">
        <f t="shared" si="40"/>
        <v>#DIV/0!</v>
      </c>
    </row>
    <row r="107" spans="1:10" s="37" customFormat="1" ht="13.5" hidden="1">
      <c r="A107" s="22"/>
      <c r="B107" s="22"/>
      <c r="C107" s="22"/>
      <c r="D107" s="23"/>
      <c r="E107" s="24" t="s">
        <v>181</v>
      </c>
      <c r="F107" s="67" t="e">
        <f t="shared" ref="F107:G107" si="53">SUM(F102+F103)</f>
        <v>#REF!</v>
      </c>
      <c r="G107" s="67">
        <f t="shared" si="53"/>
        <v>24980000</v>
      </c>
      <c r="H107" s="67">
        <f t="shared" ref="H107:I107" si="54">SUM(H102+H103)</f>
        <v>12490000</v>
      </c>
      <c r="I107" s="103">
        <f t="shared" si="54"/>
        <v>11287786.279999999</v>
      </c>
      <c r="J107" s="102">
        <f t="shared" si="40"/>
        <v>90.374589911929533</v>
      </c>
    </row>
    <row r="108" spans="1:10">
      <c r="A108" s="22">
        <v>810000</v>
      </c>
      <c r="B108" s="26"/>
      <c r="C108" s="26"/>
      <c r="D108" s="27"/>
      <c r="E108" s="28" t="s">
        <v>434</v>
      </c>
      <c r="F108" s="69">
        <v>0</v>
      </c>
      <c r="G108" s="69">
        <v>10000000</v>
      </c>
      <c r="H108" s="69">
        <f>SUM(G108/12)*6</f>
        <v>5000000</v>
      </c>
      <c r="I108" s="105">
        <v>0</v>
      </c>
      <c r="J108" s="102">
        <f t="shared" si="40"/>
        <v>0</v>
      </c>
    </row>
    <row r="109" spans="1:10" s="75" customFormat="1">
      <c r="A109" s="54"/>
      <c r="B109" s="54"/>
      <c r="C109" s="54"/>
      <c r="D109" s="77"/>
      <c r="E109" s="30" t="s">
        <v>397</v>
      </c>
      <c r="F109" s="74" t="e">
        <f>SUM(F102+#REF!)</f>
        <v>#REF!</v>
      </c>
      <c r="G109" s="74">
        <f>SUM(G102+G108)</f>
        <v>34980000</v>
      </c>
      <c r="H109" s="74">
        <f>SUM(H102+H108)</f>
        <v>17490000</v>
      </c>
      <c r="I109" s="108">
        <f>SUM(I102+I108)</f>
        <v>11287786.279999999</v>
      </c>
      <c r="J109" s="102">
        <f t="shared" si="40"/>
        <v>64.538515037164089</v>
      </c>
    </row>
  </sheetData>
  <printOptions horizontalCentered="1"/>
  <pageMargins left="0.31496062992125984" right="0.31496062992125984" top="0.94488188976377963" bottom="0.94488188976377963" header="0.31496062992125984" footer="0.31496062992125984"/>
  <pageSetup paperSize="9" orientation="landscape" r:id="rId1"/>
  <headerFoot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I277"/>
  <sheetViews>
    <sheetView tabSelected="1" zoomScale="120" zoomScaleNormal="120" workbookViewId="0">
      <selection activeCell="E1" sqref="E1"/>
    </sheetView>
  </sheetViews>
  <sheetFormatPr defaultRowHeight="15"/>
  <cols>
    <col min="1" max="1" width="8" style="38" customWidth="1"/>
    <col min="2" max="2" width="6.85546875" style="38" customWidth="1"/>
    <col min="3" max="3" width="7.7109375" style="38" customWidth="1"/>
    <col min="4" max="4" width="6.7109375" style="39" customWidth="1"/>
    <col min="5" max="5" width="52" style="38" customWidth="1"/>
    <col min="6" max="7" width="12.140625" style="40" customWidth="1"/>
    <col min="8" max="8" width="12.140625" style="113" customWidth="1"/>
    <col min="9" max="9" width="9.140625" style="113" customWidth="1"/>
    <col min="230" max="230" width="6.85546875" customWidth="1"/>
    <col min="231" max="231" width="7.28515625" customWidth="1"/>
    <col min="232" max="232" width="9.28515625" customWidth="1"/>
    <col min="233" max="233" width="6.7109375" customWidth="1"/>
    <col min="234" max="234" width="59.7109375" customWidth="1"/>
    <col min="235" max="236" width="11.5703125" customWidth="1"/>
    <col min="237" max="237" width="12.5703125" customWidth="1"/>
    <col min="486" max="486" width="6.85546875" customWidth="1"/>
    <col min="487" max="487" width="7.28515625" customWidth="1"/>
    <col min="488" max="488" width="9.28515625" customWidth="1"/>
    <col min="489" max="489" width="6.7109375" customWidth="1"/>
    <col min="490" max="490" width="59.7109375" customWidth="1"/>
    <col min="491" max="492" width="11.5703125" customWidth="1"/>
    <col min="493" max="493" width="12.5703125" customWidth="1"/>
    <col min="742" max="742" width="6.85546875" customWidth="1"/>
    <col min="743" max="743" width="7.28515625" customWidth="1"/>
    <col min="744" max="744" width="9.28515625" customWidth="1"/>
    <col min="745" max="745" width="6.7109375" customWidth="1"/>
    <col min="746" max="746" width="59.7109375" customWidth="1"/>
    <col min="747" max="748" width="11.5703125" customWidth="1"/>
    <col min="749" max="749" width="12.5703125" customWidth="1"/>
    <col min="998" max="998" width="6.85546875" customWidth="1"/>
    <col min="999" max="999" width="7.28515625" customWidth="1"/>
    <col min="1000" max="1000" width="9.28515625" customWidth="1"/>
    <col min="1001" max="1001" width="6.7109375" customWidth="1"/>
    <col min="1002" max="1002" width="59.7109375" customWidth="1"/>
    <col min="1003" max="1004" width="11.5703125" customWidth="1"/>
    <col min="1005" max="1005" width="12.5703125" customWidth="1"/>
    <col min="1254" max="1254" width="6.85546875" customWidth="1"/>
    <col min="1255" max="1255" width="7.28515625" customWidth="1"/>
    <col min="1256" max="1256" width="9.28515625" customWidth="1"/>
    <col min="1257" max="1257" width="6.7109375" customWidth="1"/>
    <col min="1258" max="1258" width="59.7109375" customWidth="1"/>
    <col min="1259" max="1260" width="11.5703125" customWidth="1"/>
    <col min="1261" max="1261" width="12.5703125" customWidth="1"/>
    <col min="1510" max="1510" width="6.85546875" customWidth="1"/>
    <col min="1511" max="1511" width="7.28515625" customWidth="1"/>
    <col min="1512" max="1512" width="9.28515625" customWidth="1"/>
    <col min="1513" max="1513" width="6.7109375" customWidth="1"/>
    <col min="1514" max="1514" width="59.7109375" customWidth="1"/>
    <col min="1515" max="1516" width="11.5703125" customWidth="1"/>
    <col min="1517" max="1517" width="12.5703125" customWidth="1"/>
    <col min="1766" max="1766" width="6.85546875" customWidth="1"/>
    <col min="1767" max="1767" width="7.28515625" customWidth="1"/>
    <col min="1768" max="1768" width="9.28515625" customWidth="1"/>
    <col min="1769" max="1769" width="6.7109375" customWidth="1"/>
    <col min="1770" max="1770" width="59.7109375" customWidth="1"/>
    <col min="1771" max="1772" width="11.5703125" customWidth="1"/>
    <col min="1773" max="1773" width="12.5703125" customWidth="1"/>
    <col min="2022" max="2022" width="6.85546875" customWidth="1"/>
    <col min="2023" max="2023" width="7.28515625" customWidth="1"/>
    <col min="2024" max="2024" width="9.28515625" customWidth="1"/>
    <col min="2025" max="2025" width="6.7109375" customWidth="1"/>
    <col min="2026" max="2026" width="59.7109375" customWidth="1"/>
    <col min="2027" max="2028" width="11.5703125" customWidth="1"/>
    <col min="2029" max="2029" width="12.5703125" customWidth="1"/>
    <col min="2278" max="2278" width="6.85546875" customWidth="1"/>
    <col min="2279" max="2279" width="7.28515625" customWidth="1"/>
    <col min="2280" max="2280" width="9.28515625" customWidth="1"/>
    <col min="2281" max="2281" width="6.7109375" customWidth="1"/>
    <col min="2282" max="2282" width="59.7109375" customWidth="1"/>
    <col min="2283" max="2284" width="11.5703125" customWidth="1"/>
    <col min="2285" max="2285" width="12.5703125" customWidth="1"/>
    <col min="2534" max="2534" width="6.85546875" customWidth="1"/>
    <col min="2535" max="2535" width="7.28515625" customWidth="1"/>
    <col min="2536" max="2536" width="9.28515625" customWidth="1"/>
    <col min="2537" max="2537" width="6.7109375" customWidth="1"/>
    <col min="2538" max="2538" width="59.7109375" customWidth="1"/>
    <col min="2539" max="2540" width="11.5703125" customWidth="1"/>
    <col min="2541" max="2541" width="12.5703125" customWidth="1"/>
    <col min="2790" max="2790" width="6.85546875" customWidth="1"/>
    <col min="2791" max="2791" width="7.28515625" customWidth="1"/>
    <col min="2792" max="2792" width="9.28515625" customWidth="1"/>
    <col min="2793" max="2793" width="6.7109375" customWidth="1"/>
    <col min="2794" max="2794" width="59.7109375" customWidth="1"/>
    <col min="2795" max="2796" width="11.5703125" customWidth="1"/>
    <col min="2797" max="2797" width="12.5703125" customWidth="1"/>
    <col min="3046" max="3046" width="6.85546875" customWidth="1"/>
    <col min="3047" max="3047" width="7.28515625" customWidth="1"/>
    <col min="3048" max="3048" width="9.28515625" customWidth="1"/>
    <col min="3049" max="3049" width="6.7109375" customWidth="1"/>
    <col min="3050" max="3050" width="59.7109375" customWidth="1"/>
    <col min="3051" max="3052" width="11.5703125" customWidth="1"/>
    <col min="3053" max="3053" width="12.5703125" customWidth="1"/>
    <col min="3302" max="3302" width="6.85546875" customWidth="1"/>
    <col min="3303" max="3303" width="7.28515625" customWidth="1"/>
    <col min="3304" max="3304" width="9.28515625" customWidth="1"/>
    <col min="3305" max="3305" width="6.7109375" customWidth="1"/>
    <col min="3306" max="3306" width="59.7109375" customWidth="1"/>
    <col min="3307" max="3308" width="11.5703125" customWidth="1"/>
    <col min="3309" max="3309" width="12.5703125" customWidth="1"/>
    <col min="3558" max="3558" width="6.85546875" customWidth="1"/>
    <col min="3559" max="3559" width="7.28515625" customWidth="1"/>
    <col min="3560" max="3560" width="9.28515625" customWidth="1"/>
    <col min="3561" max="3561" width="6.7109375" customWidth="1"/>
    <col min="3562" max="3562" width="59.7109375" customWidth="1"/>
    <col min="3563" max="3564" width="11.5703125" customWidth="1"/>
    <col min="3565" max="3565" width="12.5703125" customWidth="1"/>
    <col min="3814" max="3814" width="6.85546875" customWidth="1"/>
    <col min="3815" max="3815" width="7.28515625" customWidth="1"/>
    <col min="3816" max="3816" width="9.28515625" customWidth="1"/>
    <col min="3817" max="3817" width="6.7109375" customWidth="1"/>
    <col min="3818" max="3818" width="59.7109375" customWidth="1"/>
    <col min="3819" max="3820" width="11.5703125" customWidth="1"/>
    <col min="3821" max="3821" width="12.5703125" customWidth="1"/>
    <col min="4070" max="4070" width="6.85546875" customWidth="1"/>
    <col min="4071" max="4071" width="7.28515625" customWidth="1"/>
    <col min="4072" max="4072" width="9.28515625" customWidth="1"/>
    <col min="4073" max="4073" width="6.7109375" customWidth="1"/>
    <col min="4074" max="4074" width="59.7109375" customWidth="1"/>
    <col min="4075" max="4076" width="11.5703125" customWidth="1"/>
    <col min="4077" max="4077" width="12.5703125" customWidth="1"/>
    <col min="4326" max="4326" width="6.85546875" customWidth="1"/>
    <col min="4327" max="4327" width="7.28515625" customWidth="1"/>
    <col min="4328" max="4328" width="9.28515625" customWidth="1"/>
    <col min="4329" max="4329" width="6.7109375" customWidth="1"/>
    <col min="4330" max="4330" width="59.7109375" customWidth="1"/>
    <col min="4331" max="4332" width="11.5703125" customWidth="1"/>
    <col min="4333" max="4333" width="12.5703125" customWidth="1"/>
    <col min="4582" max="4582" width="6.85546875" customWidth="1"/>
    <col min="4583" max="4583" width="7.28515625" customWidth="1"/>
    <col min="4584" max="4584" width="9.28515625" customWidth="1"/>
    <col min="4585" max="4585" width="6.7109375" customWidth="1"/>
    <col min="4586" max="4586" width="59.7109375" customWidth="1"/>
    <col min="4587" max="4588" width="11.5703125" customWidth="1"/>
    <col min="4589" max="4589" width="12.5703125" customWidth="1"/>
    <col min="4838" max="4838" width="6.85546875" customWidth="1"/>
    <col min="4839" max="4839" width="7.28515625" customWidth="1"/>
    <col min="4840" max="4840" width="9.28515625" customWidth="1"/>
    <col min="4841" max="4841" width="6.7109375" customWidth="1"/>
    <col min="4842" max="4842" width="59.7109375" customWidth="1"/>
    <col min="4843" max="4844" width="11.5703125" customWidth="1"/>
    <col min="4845" max="4845" width="12.5703125" customWidth="1"/>
    <col min="5094" max="5094" width="6.85546875" customWidth="1"/>
    <col min="5095" max="5095" width="7.28515625" customWidth="1"/>
    <col min="5096" max="5096" width="9.28515625" customWidth="1"/>
    <col min="5097" max="5097" width="6.7109375" customWidth="1"/>
    <col min="5098" max="5098" width="59.7109375" customWidth="1"/>
    <col min="5099" max="5100" width="11.5703125" customWidth="1"/>
    <col min="5101" max="5101" width="12.5703125" customWidth="1"/>
    <col min="5350" max="5350" width="6.85546875" customWidth="1"/>
    <col min="5351" max="5351" width="7.28515625" customWidth="1"/>
    <col min="5352" max="5352" width="9.28515625" customWidth="1"/>
    <col min="5353" max="5353" width="6.7109375" customWidth="1"/>
    <col min="5354" max="5354" width="59.7109375" customWidth="1"/>
    <col min="5355" max="5356" width="11.5703125" customWidth="1"/>
    <col min="5357" max="5357" width="12.5703125" customWidth="1"/>
    <col min="5606" max="5606" width="6.85546875" customWidth="1"/>
    <col min="5607" max="5607" width="7.28515625" customWidth="1"/>
    <col min="5608" max="5608" width="9.28515625" customWidth="1"/>
    <col min="5609" max="5609" width="6.7109375" customWidth="1"/>
    <col min="5610" max="5610" width="59.7109375" customWidth="1"/>
    <col min="5611" max="5612" width="11.5703125" customWidth="1"/>
    <col min="5613" max="5613" width="12.5703125" customWidth="1"/>
    <col min="5862" max="5862" width="6.85546875" customWidth="1"/>
    <col min="5863" max="5863" width="7.28515625" customWidth="1"/>
    <col min="5864" max="5864" width="9.28515625" customWidth="1"/>
    <col min="5865" max="5865" width="6.7109375" customWidth="1"/>
    <col min="5866" max="5866" width="59.7109375" customWidth="1"/>
    <col min="5867" max="5868" width="11.5703125" customWidth="1"/>
    <col min="5869" max="5869" width="12.5703125" customWidth="1"/>
    <col min="6118" max="6118" width="6.85546875" customWidth="1"/>
    <col min="6119" max="6119" width="7.28515625" customWidth="1"/>
    <col min="6120" max="6120" width="9.28515625" customWidth="1"/>
    <col min="6121" max="6121" width="6.7109375" customWidth="1"/>
    <col min="6122" max="6122" width="59.7109375" customWidth="1"/>
    <col min="6123" max="6124" width="11.5703125" customWidth="1"/>
    <col min="6125" max="6125" width="12.5703125" customWidth="1"/>
    <col min="6374" max="6374" width="6.85546875" customWidth="1"/>
    <col min="6375" max="6375" width="7.28515625" customWidth="1"/>
    <col min="6376" max="6376" width="9.28515625" customWidth="1"/>
    <col min="6377" max="6377" width="6.7109375" customWidth="1"/>
    <col min="6378" max="6378" width="59.7109375" customWidth="1"/>
    <col min="6379" max="6380" width="11.5703125" customWidth="1"/>
    <col min="6381" max="6381" width="12.5703125" customWidth="1"/>
    <col min="6630" max="6630" width="6.85546875" customWidth="1"/>
    <col min="6631" max="6631" width="7.28515625" customWidth="1"/>
    <col min="6632" max="6632" width="9.28515625" customWidth="1"/>
    <col min="6633" max="6633" width="6.7109375" customWidth="1"/>
    <col min="6634" max="6634" width="59.7109375" customWidth="1"/>
    <col min="6635" max="6636" width="11.5703125" customWidth="1"/>
    <col min="6637" max="6637" width="12.5703125" customWidth="1"/>
    <col min="6886" max="6886" width="6.85546875" customWidth="1"/>
    <col min="6887" max="6887" width="7.28515625" customWidth="1"/>
    <col min="6888" max="6888" width="9.28515625" customWidth="1"/>
    <col min="6889" max="6889" width="6.7109375" customWidth="1"/>
    <col min="6890" max="6890" width="59.7109375" customWidth="1"/>
    <col min="6891" max="6892" width="11.5703125" customWidth="1"/>
    <col min="6893" max="6893" width="12.5703125" customWidth="1"/>
    <col min="7142" max="7142" width="6.85546875" customWidth="1"/>
    <col min="7143" max="7143" width="7.28515625" customWidth="1"/>
    <col min="7144" max="7144" width="9.28515625" customWidth="1"/>
    <col min="7145" max="7145" width="6.7109375" customWidth="1"/>
    <col min="7146" max="7146" width="59.7109375" customWidth="1"/>
    <col min="7147" max="7148" width="11.5703125" customWidth="1"/>
    <col min="7149" max="7149" width="12.5703125" customWidth="1"/>
    <col min="7398" max="7398" width="6.85546875" customWidth="1"/>
    <col min="7399" max="7399" width="7.28515625" customWidth="1"/>
    <col min="7400" max="7400" width="9.28515625" customWidth="1"/>
    <col min="7401" max="7401" width="6.7109375" customWidth="1"/>
    <col min="7402" max="7402" width="59.7109375" customWidth="1"/>
    <col min="7403" max="7404" width="11.5703125" customWidth="1"/>
    <col min="7405" max="7405" width="12.5703125" customWidth="1"/>
    <col min="7654" max="7654" width="6.85546875" customWidth="1"/>
    <col min="7655" max="7655" width="7.28515625" customWidth="1"/>
    <col min="7656" max="7656" width="9.28515625" customWidth="1"/>
    <col min="7657" max="7657" width="6.7109375" customWidth="1"/>
    <col min="7658" max="7658" width="59.7109375" customWidth="1"/>
    <col min="7659" max="7660" width="11.5703125" customWidth="1"/>
    <col min="7661" max="7661" width="12.5703125" customWidth="1"/>
    <col min="7910" max="7910" width="6.85546875" customWidth="1"/>
    <col min="7911" max="7911" width="7.28515625" customWidth="1"/>
    <col min="7912" max="7912" width="9.28515625" customWidth="1"/>
    <col min="7913" max="7913" width="6.7109375" customWidth="1"/>
    <col min="7914" max="7914" width="59.7109375" customWidth="1"/>
    <col min="7915" max="7916" width="11.5703125" customWidth="1"/>
    <col min="7917" max="7917" width="12.5703125" customWidth="1"/>
    <col min="8166" max="8166" width="6.85546875" customWidth="1"/>
    <col min="8167" max="8167" width="7.28515625" customWidth="1"/>
    <col min="8168" max="8168" width="9.28515625" customWidth="1"/>
    <col min="8169" max="8169" width="6.7109375" customWidth="1"/>
    <col min="8170" max="8170" width="59.7109375" customWidth="1"/>
    <col min="8171" max="8172" width="11.5703125" customWidth="1"/>
    <col min="8173" max="8173" width="12.5703125" customWidth="1"/>
    <col min="8422" max="8422" width="6.85546875" customWidth="1"/>
    <col min="8423" max="8423" width="7.28515625" customWidth="1"/>
    <col min="8424" max="8424" width="9.28515625" customWidth="1"/>
    <col min="8425" max="8425" width="6.7109375" customWidth="1"/>
    <col min="8426" max="8426" width="59.7109375" customWidth="1"/>
    <col min="8427" max="8428" width="11.5703125" customWidth="1"/>
    <col min="8429" max="8429" width="12.5703125" customWidth="1"/>
    <col min="8678" max="8678" width="6.85546875" customWidth="1"/>
    <col min="8679" max="8679" width="7.28515625" customWidth="1"/>
    <col min="8680" max="8680" width="9.28515625" customWidth="1"/>
    <col min="8681" max="8681" width="6.7109375" customWidth="1"/>
    <col min="8682" max="8682" width="59.7109375" customWidth="1"/>
    <col min="8683" max="8684" width="11.5703125" customWidth="1"/>
    <col min="8685" max="8685" width="12.5703125" customWidth="1"/>
    <col min="8934" max="8934" width="6.85546875" customWidth="1"/>
    <col min="8935" max="8935" width="7.28515625" customWidth="1"/>
    <col min="8936" max="8936" width="9.28515625" customWidth="1"/>
    <col min="8937" max="8937" width="6.7109375" customWidth="1"/>
    <col min="8938" max="8938" width="59.7109375" customWidth="1"/>
    <col min="8939" max="8940" width="11.5703125" customWidth="1"/>
    <col min="8941" max="8941" width="12.5703125" customWidth="1"/>
    <col min="9190" max="9190" width="6.85546875" customWidth="1"/>
    <col min="9191" max="9191" width="7.28515625" customWidth="1"/>
    <col min="9192" max="9192" width="9.28515625" customWidth="1"/>
    <col min="9193" max="9193" width="6.7109375" customWidth="1"/>
    <col min="9194" max="9194" width="59.7109375" customWidth="1"/>
    <col min="9195" max="9196" width="11.5703125" customWidth="1"/>
    <col min="9197" max="9197" width="12.5703125" customWidth="1"/>
    <col min="9446" max="9446" width="6.85546875" customWidth="1"/>
    <col min="9447" max="9447" width="7.28515625" customWidth="1"/>
    <col min="9448" max="9448" width="9.28515625" customWidth="1"/>
    <col min="9449" max="9449" width="6.7109375" customWidth="1"/>
    <col min="9450" max="9450" width="59.7109375" customWidth="1"/>
    <col min="9451" max="9452" width="11.5703125" customWidth="1"/>
    <col min="9453" max="9453" width="12.5703125" customWidth="1"/>
    <col min="9702" max="9702" width="6.85546875" customWidth="1"/>
    <col min="9703" max="9703" width="7.28515625" customWidth="1"/>
    <col min="9704" max="9704" width="9.28515625" customWidth="1"/>
    <col min="9705" max="9705" width="6.7109375" customWidth="1"/>
    <col min="9706" max="9706" width="59.7109375" customWidth="1"/>
    <col min="9707" max="9708" width="11.5703125" customWidth="1"/>
    <col min="9709" max="9709" width="12.5703125" customWidth="1"/>
    <col min="9958" max="9958" width="6.85546875" customWidth="1"/>
    <col min="9959" max="9959" width="7.28515625" customWidth="1"/>
    <col min="9960" max="9960" width="9.28515625" customWidth="1"/>
    <col min="9961" max="9961" width="6.7109375" customWidth="1"/>
    <col min="9962" max="9962" width="59.7109375" customWidth="1"/>
    <col min="9963" max="9964" width="11.5703125" customWidth="1"/>
    <col min="9965" max="9965" width="12.5703125" customWidth="1"/>
    <col min="10214" max="10214" width="6.85546875" customWidth="1"/>
    <col min="10215" max="10215" width="7.28515625" customWidth="1"/>
    <col min="10216" max="10216" width="9.28515625" customWidth="1"/>
    <col min="10217" max="10217" width="6.7109375" customWidth="1"/>
    <col min="10218" max="10218" width="59.7109375" customWidth="1"/>
    <col min="10219" max="10220" width="11.5703125" customWidth="1"/>
    <col min="10221" max="10221" width="12.5703125" customWidth="1"/>
    <col min="10470" max="10470" width="6.85546875" customWidth="1"/>
    <col min="10471" max="10471" width="7.28515625" customWidth="1"/>
    <col min="10472" max="10472" width="9.28515625" customWidth="1"/>
    <col min="10473" max="10473" width="6.7109375" customWidth="1"/>
    <col min="10474" max="10474" width="59.7109375" customWidth="1"/>
    <col min="10475" max="10476" width="11.5703125" customWidth="1"/>
    <col min="10477" max="10477" width="12.5703125" customWidth="1"/>
    <col min="10726" max="10726" width="6.85546875" customWidth="1"/>
    <col min="10727" max="10727" width="7.28515625" customWidth="1"/>
    <col min="10728" max="10728" width="9.28515625" customWidth="1"/>
    <col min="10729" max="10729" width="6.7109375" customWidth="1"/>
    <col min="10730" max="10730" width="59.7109375" customWidth="1"/>
    <col min="10731" max="10732" width="11.5703125" customWidth="1"/>
    <col min="10733" max="10733" width="12.5703125" customWidth="1"/>
    <col min="10982" max="10982" width="6.85546875" customWidth="1"/>
    <col min="10983" max="10983" width="7.28515625" customWidth="1"/>
    <col min="10984" max="10984" width="9.28515625" customWidth="1"/>
    <col min="10985" max="10985" width="6.7109375" customWidth="1"/>
    <col min="10986" max="10986" width="59.7109375" customWidth="1"/>
    <col min="10987" max="10988" width="11.5703125" customWidth="1"/>
    <col min="10989" max="10989" width="12.5703125" customWidth="1"/>
    <col min="11238" max="11238" width="6.85546875" customWidth="1"/>
    <col min="11239" max="11239" width="7.28515625" customWidth="1"/>
    <col min="11240" max="11240" width="9.28515625" customWidth="1"/>
    <col min="11241" max="11241" width="6.7109375" customWidth="1"/>
    <col min="11242" max="11242" width="59.7109375" customWidth="1"/>
    <col min="11243" max="11244" width="11.5703125" customWidth="1"/>
    <col min="11245" max="11245" width="12.5703125" customWidth="1"/>
    <col min="11494" max="11494" width="6.85546875" customWidth="1"/>
    <col min="11495" max="11495" width="7.28515625" customWidth="1"/>
    <col min="11496" max="11496" width="9.28515625" customWidth="1"/>
    <col min="11497" max="11497" width="6.7109375" customWidth="1"/>
    <col min="11498" max="11498" width="59.7109375" customWidth="1"/>
    <col min="11499" max="11500" width="11.5703125" customWidth="1"/>
    <col min="11501" max="11501" width="12.5703125" customWidth="1"/>
    <col min="11750" max="11750" width="6.85546875" customWidth="1"/>
    <col min="11751" max="11751" width="7.28515625" customWidth="1"/>
    <col min="11752" max="11752" width="9.28515625" customWidth="1"/>
    <col min="11753" max="11753" width="6.7109375" customWidth="1"/>
    <col min="11754" max="11754" width="59.7109375" customWidth="1"/>
    <col min="11755" max="11756" width="11.5703125" customWidth="1"/>
    <col min="11757" max="11757" width="12.5703125" customWidth="1"/>
    <col min="12006" max="12006" width="6.85546875" customWidth="1"/>
    <col min="12007" max="12007" width="7.28515625" customWidth="1"/>
    <col min="12008" max="12008" width="9.28515625" customWidth="1"/>
    <col min="12009" max="12009" width="6.7109375" customWidth="1"/>
    <col min="12010" max="12010" width="59.7109375" customWidth="1"/>
    <col min="12011" max="12012" width="11.5703125" customWidth="1"/>
    <col min="12013" max="12013" width="12.5703125" customWidth="1"/>
    <col min="12262" max="12262" width="6.85546875" customWidth="1"/>
    <col min="12263" max="12263" width="7.28515625" customWidth="1"/>
    <col min="12264" max="12264" width="9.28515625" customWidth="1"/>
    <col min="12265" max="12265" width="6.7109375" customWidth="1"/>
    <col min="12266" max="12266" width="59.7109375" customWidth="1"/>
    <col min="12267" max="12268" width="11.5703125" customWidth="1"/>
    <col min="12269" max="12269" width="12.5703125" customWidth="1"/>
    <col min="12518" max="12518" width="6.85546875" customWidth="1"/>
    <col min="12519" max="12519" width="7.28515625" customWidth="1"/>
    <col min="12520" max="12520" width="9.28515625" customWidth="1"/>
    <col min="12521" max="12521" width="6.7109375" customWidth="1"/>
    <col min="12522" max="12522" width="59.7109375" customWidth="1"/>
    <col min="12523" max="12524" width="11.5703125" customWidth="1"/>
    <col min="12525" max="12525" width="12.5703125" customWidth="1"/>
    <col min="12774" max="12774" width="6.85546875" customWidth="1"/>
    <col min="12775" max="12775" width="7.28515625" customWidth="1"/>
    <col min="12776" max="12776" width="9.28515625" customWidth="1"/>
    <col min="12777" max="12777" width="6.7109375" customWidth="1"/>
    <col min="12778" max="12778" width="59.7109375" customWidth="1"/>
    <col min="12779" max="12780" width="11.5703125" customWidth="1"/>
    <col min="12781" max="12781" width="12.5703125" customWidth="1"/>
    <col min="13030" max="13030" width="6.85546875" customWidth="1"/>
    <col min="13031" max="13031" width="7.28515625" customWidth="1"/>
    <col min="13032" max="13032" width="9.28515625" customWidth="1"/>
    <col min="13033" max="13033" width="6.7109375" customWidth="1"/>
    <col min="13034" max="13034" width="59.7109375" customWidth="1"/>
    <col min="13035" max="13036" width="11.5703125" customWidth="1"/>
    <col min="13037" max="13037" width="12.5703125" customWidth="1"/>
    <col min="13286" max="13286" width="6.85546875" customWidth="1"/>
    <col min="13287" max="13287" width="7.28515625" customWidth="1"/>
    <col min="13288" max="13288" width="9.28515625" customWidth="1"/>
    <col min="13289" max="13289" width="6.7109375" customWidth="1"/>
    <col min="13290" max="13290" width="59.7109375" customWidth="1"/>
    <col min="13291" max="13292" width="11.5703125" customWidth="1"/>
    <col min="13293" max="13293" width="12.5703125" customWidth="1"/>
    <col min="13542" max="13542" width="6.85546875" customWidth="1"/>
    <col min="13543" max="13543" width="7.28515625" customWidth="1"/>
    <col min="13544" max="13544" width="9.28515625" customWidth="1"/>
    <col min="13545" max="13545" width="6.7109375" customWidth="1"/>
    <col min="13546" max="13546" width="59.7109375" customWidth="1"/>
    <col min="13547" max="13548" width="11.5703125" customWidth="1"/>
    <col min="13549" max="13549" width="12.5703125" customWidth="1"/>
    <col min="13798" max="13798" width="6.85546875" customWidth="1"/>
    <col min="13799" max="13799" width="7.28515625" customWidth="1"/>
    <col min="13800" max="13800" width="9.28515625" customWidth="1"/>
    <col min="13801" max="13801" width="6.7109375" customWidth="1"/>
    <col min="13802" max="13802" width="59.7109375" customWidth="1"/>
    <col min="13803" max="13804" width="11.5703125" customWidth="1"/>
    <col min="13805" max="13805" width="12.5703125" customWidth="1"/>
    <col min="14054" max="14054" width="6.85546875" customWidth="1"/>
    <col min="14055" max="14055" width="7.28515625" customWidth="1"/>
    <col min="14056" max="14056" width="9.28515625" customWidth="1"/>
    <col min="14057" max="14057" width="6.7109375" customWidth="1"/>
    <col min="14058" max="14058" width="59.7109375" customWidth="1"/>
    <col min="14059" max="14060" width="11.5703125" customWidth="1"/>
    <col min="14061" max="14061" width="12.5703125" customWidth="1"/>
    <col min="14310" max="14310" width="6.85546875" customWidth="1"/>
    <col min="14311" max="14311" width="7.28515625" customWidth="1"/>
    <col min="14312" max="14312" width="9.28515625" customWidth="1"/>
    <col min="14313" max="14313" width="6.7109375" customWidth="1"/>
    <col min="14314" max="14314" width="59.7109375" customWidth="1"/>
    <col min="14315" max="14316" width="11.5703125" customWidth="1"/>
    <col min="14317" max="14317" width="12.5703125" customWidth="1"/>
    <col min="14566" max="14566" width="6.85546875" customWidth="1"/>
    <col min="14567" max="14567" width="7.28515625" customWidth="1"/>
    <col min="14568" max="14568" width="9.28515625" customWidth="1"/>
    <col min="14569" max="14569" width="6.7109375" customWidth="1"/>
    <col min="14570" max="14570" width="59.7109375" customWidth="1"/>
    <col min="14571" max="14572" width="11.5703125" customWidth="1"/>
    <col min="14573" max="14573" width="12.5703125" customWidth="1"/>
    <col min="14822" max="14822" width="6.85546875" customWidth="1"/>
    <col min="14823" max="14823" width="7.28515625" customWidth="1"/>
    <col min="14824" max="14824" width="9.28515625" customWidth="1"/>
    <col min="14825" max="14825" width="6.7109375" customWidth="1"/>
    <col min="14826" max="14826" width="59.7109375" customWidth="1"/>
    <col min="14827" max="14828" width="11.5703125" customWidth="1"/>
    <col min="14829" max="14829" width="12.5703125" customWidth="1"/>
    <col min="15078" max="15078" width="6.85546875" customWidth="1"/>
    <col min="15079" max="15079" width="7.28515625" customWidth="1"/>
    <col min="15080" max="15080" width="9.28515625" customWidth="1"/>
    <col min="15081" max="15081" width="6.7109375" customWidth="1"/>
    <col min="15082" max="15082" width="59.7109375" customWidth="1"/>
    <col min="15083" max="15084" width="11.5703125" customWidth="1"/>
    <col min="15085" max="15085" width="12.5703125" customWidth="1"/>
    <col min="15334" max="15334" width="6.85546875" customWidth="1"/>
    <col min="15335" max="15335" width="7.28515625" customWidth="1"/>
    <col min="15336" max="15336" width="9.28515625" customWidth="1"/>
    <col min="15337" max="15337" width="6.7109375" customWidth="1"/>
    <col min="15338" max="15338" width="59.7109375" customWidth="1"/>
    <col min="15339" max="15340" width="11.5703125" customWidth="1"/>
    <col min="15341" max="15341" width="12.5703125" customWidth="1"/>
    <col min="15590" max="15590" width="6.85546875" customWidth="1"/>
    <col min="15591" max="15591" width="7.28515625" customWidth="1"/>
    <col min="15592" max="15592" width="9.28515625" customWidth="1"/>
    <col min="15593" max="15593" width="6.7109375" customWidth="1"/>
    <col min="15594" max="15594" width="59.7109375" customWidth="1"/>
    <col min="15595" max="15596" width="11.5703125" customWidth="1"/>
    <col min="15597" max="15597" width="12.5703125" customWidth="1"/>
    <col min="15846" max="15846" width="6.85546875" customWidth="1"/>
    <col min="15847" max="15847" width="7.28515625" customWidth="1"/>
    <col min="15848" max="15848" width="9.28515625" customWidth="1"/>
    <col min="15849" max="15849" width="6.7109375" customWidth="1"/>
    <col min="15850" max="15850" width="59.7109375" customWidth="1"/>
    <col min="15851" max="15852" width="11.5703125" customWidth="1"/>
    <col min="15853" max="15853" width="12.5703125" customWidth="1"/>
    <col min="16102" max="16102" width="6.85546875" customWidth="1"/>
    <col min="16103" max="16103" width="7.28515625" customWidth="1"/>
    <col min="16104" max="16104" width="9.28515625" customWidth="1"/>
    <col min="16105" max="16105" width="6.7109375" customWidth="1"/>
    <col min="16106" max="16106" width="59.7109375" customWidth="1"/>
    <col min="16107" max="16108" width="11.5703125" customWidth="1"/>
    <col min="16109" max="16109" width="12.5703125" customWidth="1"/>
  </cols>
  <sheetData>
    <row r="1" spans="1:9" s="76" customFormat="1" ht="15.75">
      <c r="A1" s="81"/>
      <c r="B1" s="81"/>
      <c r="C1" s="81"/>
      <c r="D1" s="82"/>
      <c r="E1" s="81"/>
      <c r="F1" s="83"/>
      <c r="G1" s="83"/>
      <c r="H1" s="110"/>
      <c r="I1" s="110"/>
    </row>
    <row r="2" spans="1:9" s="29" customFormat="1" ht="40.5" customHeight="1">
      <c r="A2" s="52" t="s">
        <v>325</v>
      </c>
      <c r="B2" s="58" t="s">
        <v>182</v>
      </c>
      <c r="C2" s="59" t="s">
        <v>327</v>
      </c>
      <c r="D2" s="57" t="s">
        <v>326</v>
      </c>
      <c r="E2" s="53" t="s">
        <v>324</v>
      </c>
      <c r="F2" s="63" t="s">
        <v>463</v>
      </c>
      <c r="G2" s="63" t="s">
        <v>482</v>
      </c>
      <c r="H2" s="99" t="s">
        <v>483</v>
      </c>
      <c r="I2" s="99" t="s">
        <v>479</v>
      </c>
    </row>
    <row r="3" spans="1:9" s="29" customFormat="1" ht="12.75">
      <c r="A3" s="41">
        <v>1</v>
      </c>
      <c r="B3" s="41">
        <v>2</v>
      </c>
      <c r="C3" s="41">
        <v>3</v>
      </c>
      <c r="D3" s="41">
        <v>4</v>
      </c>
      <c r="E3" s="41">
        <v>5</v>
      </c>
      <c r="F3" s="12">
        <v>6</v>
      </c>
      <c r="G3" s="12">
        <v>7</v>
      </c>
      <c r="H3" s="12">
        <v>8</v>
      </c>
      <c r="I3" s="12">
        <v>9</v>
      </c>
    </row>
    <row r="4" spans="1:9" s="29" customFormat="1" ht="24">
      <c r="A4" s="11" t="s">
        <v>401</v>
      </c>
      <c r="B4" s="14"/>
      <c r="C4" s="14"/>
      <c r="D4" s="15"/>
      <c r="E4" s="55" t="s">
        <v>449</v>
      </c>
      <c r="F4" s="65"/>
      <c r="G4" s="65"/>
      <c r="H4" s="101"/>
      <c r="I4" s="101"/>
    </row>
    <row r="5" spans="1:9" s="21" customFormat="1" ht="13.5">
      <c r="A5" s="18"/>
      <c r="B5" s="18"/>
      <c r="C5" s="18">
        <v>610000</v>
      </c>
      <c r="D5" s="19">
        <v>1</v>
      </c>
      <c r="E5" s="18" t="s">
        <v>183</v>
      </c>
      <c r="F5" s="66">
        <f t="shared" ref="F5:H5" si="0">SUM(F6)</f>
        <v>69000</v>
      </c>
      <c r="G5" s="66">
        <f t="shared" si="0"/>
        <v>34500</v>
      </c>
      <c r="H5" s="102">
        <f t="shared" si="0"/>
        <v>40630.339999999997</v>
      </c>
      <c r="I5" s="102">
        <f t="shared" ref="I5:I68" si="1">SUM(H5/(G5/100))</f>
        <v>117.76910144927535</v>
      </c>
    </row>
    <row r="6" spans="1:9" s="25" customFormat="1" ht="13.5">
      <c r="A6" s="22"/>
      <c r="B6" s="45"/>
      <c r="C6" s="22">
        <v>613000</v>
      </c>
      <c r="D6" s="23" t="s">
        <v>10</v>
      </c>
      <c r="E6" s="22" t="s">
        <v>184</v>
      </c>
      <c r="F6" s="67">
        <f>SUM(F7:F9)</f>
        <v>69000</v>
      </c>
      <c r="G6" s="67">
        <f>SUM(G7:G9)</f>
        <v>34500</v>
      </c>
      <c r="H6" s="103">
        <f>SUM(H7:H9)</f>
        <v>40630.339999999997</v>
      </c>
      <c r="I6" s="102">
        <f t="shared" si="1"/>
        <v>117.76910144927535</v>
      </c>
    </row>
    <row r="7" spans="1:9" s="29" customFormat="1" ht="13.5">
      <c r="A7" s="26"/>
      <c r="B7" s="43" t="s">
        <v>191</v>
      </c>
      <c r="C7" s="26">
        <v>613100</v>
      </c>
      <c r="D7" s="27" t="s">
        <v>12</v>
      </c>
      <c r="E7" s="26" t="s">
        <v>186</v>
      </c>
      <c r="F7" s="69">
        <v>1000</v>
      </c>
      <c r="G7" s="69">
        <f>SUM(F7/12)*6</f>
        <v>500</v>
      </c>
      <c r="H7" s="105">
        <v>0</v>
      </c>
      <c r="I7" s="102">
        <f t="shared" si="1"/>
        <v>0</v>
      </c>
    </row>
    <row r="8" spans="1:9" s="29" customFormat="1" ht="13.5">
      <c r="A8" s="26"/>
      <c r="B8" s="46" t="s">
        <v>191</v>
      </c>
      <c r="C8" s="26">
        <v>613900</v>
      </c>
      <c r="D8" s="27" t="s">
        <v>20</v>
      </c>
      <c r="E8" s="26" t="s">
        <v>187</v>
      </c>
      <c r="F8" s="69">
        <v>23000</v>
      </c>
      <c r="G8" s="69">
        <f>SUM(F8/12)*6</f>
        <v>11500</v>
      </c>
      <c r="H8" s="105">
        <v>4186.28</v>
      </c>
      <c r="I8" s="102">
        <f t="shared" si="1"/>
        <v>36.402434782608694</v>
      </c>
    </row>
    <row r="9" spans="1:9" s="29" customFormat="1" ht="13.5">
      <c r="A9" s="26"/>
      <c r="B9" s="46" t="s">
        <v>191</v>
      </c>
      <c r="C9" s="26">
        <v>613900</v>
      </c>
      <c r="D9" s="27" t="s">
        <v>23</v>
      </c>
      <c r="E9" s="26" t="s">
        <v>323</v>
      </c>
      <c r="F9" s="69">
        <v>45000</v>
      </c>
      <c r="G9" s="69">
        <f>SUM(F9/12)*6</f>
        <v>22500</v>
      </c>
      <c r="H9" s="105">
        <v>36444.06</v>
      </c>
      <c r="I9" s="102">
        <f t="shared" si="1"/>
        <v>161.97359999999998</v>
      </c>
    </row>
    <row r="10" spans="1:9" s="25" customFormat="1" ht="13.5">
      <c r="A10" s="22"/>
      <c r="B10" s="45"/>
      <c r="C10" s="22">
        <v>821000</v>
      </c>
      <c r="D10" s="23">
        <v>2</v>
      </c>
      <c r="E10" s="54" t="s">
        <v>214</v>
      </c>
      <c r="F10" s="67">
        <f>SUM(F11:F13)</f>
        <v>70000</v>
      </c>
      <c r="G10" s="67">
        <f>SUM(G11:G13)</f>
        <v>35000</v>
      </c>
      <c r="H10" s="103">
        <f>SUM(H11:H13)</f>
        <v>0</v>
      </c>
      <c r="I10" s="102">
        <f t="shared" si="1"/>
        <v>0</v>
      </c>
    </row>
    <row r="11" spans="1:9" s="29" customFormat="1" ht="13.5" hidden="1">
      <c r="A11" s="26"/>
      <c r="B11" s="46"/>
      <c r="C11" s="26"/>
      <c r="D11" s="27"/>
      <c r="E11" s="26"/>
      <c r="F11" s="69"/>
      <c r="G11" s="69"/>
      <c r="H11" s="105"/>
      <c r="I11" s="102" t="e">
        <f t="shared" si="1"/>
        <v>#DIV/0!</v>
      </c>
    </row>
    <row r="12" spans="1:9" s="29" customFormat="1" ht="13.5">
      <c r="A12" s="26"/>
      <c r="B12" s="46" t="s">
        <v>189</v>
      </c>
      <c r="C12" s="26">
        <v>821500</v>
      </c>
      <c r="D12" s="27" t="s">
        <v>54</v>
      </c>
      <c r="E12" s="26" t="s">
        <v>338</v>
      </c>
      <c r="F12" s="69">
        <v>60000</v>
      </c>
      <c r="G12" s="69">
        <f>SUM(F12/12)*6</f>
        <v>30000</v>
      </c>
      <c r="H12" s="105">
        <v>0</v>
      </c>
      <c r="I12" s="102">
        <f t="shared" si="1"/>
        <v>0</v>
      </c>
    </row>
    <row r="13" spans="1:9" s="29" customFormat="1" ht="13.5">
      <c r="A13" s="26"/>
      <c r="B13" s="46" t="s">
        <v>189</v>
      </c>
      <c r="C13" s="26">
        <v>821500</v>
      </c>
      <c r="D13" s="27" t="s">
        <v>72</v>
      </c>
      <c r="E13" s="26" t="s">
        <v>353</v>
      </c>
      <c r="F13" s="69">
        <v>10000</v>
      </c>
      <c r="G13" s="69">
        <f>SUM(F13/12)*6</f>
        <v>5000</v>
      </c>
      <c r="H13" s="105">
        <v>0</v>
      </c>
      <c r="I13" s="102">
        <f t="shared" si="1"/>
        <v>0</v>
      </c>
    </row>
    <row r="14" spans="1:9" s="29" customFormat="1" ht="13.5">
      <c r="A14" s="26"/>
      <c r="B14" s="26"/>
      <c r="C14" s="26"/>
      <c r="D14" s="27"/>
      <c r="E14" s="54" t="s">
        <v>412</v>
      </c>
      <c r="F14" s="67">
        <f>SUM(F5+F10)</f>
        <v>139000</v>
      </c>
      <c r="G14" s="67">
        <f>SUM(G5+G10)</f>
        <v>69500</v>
      </c>
      <c r="H14" s="103">
        <f>SUM(H5+H10)</f>
        <v>40630.339999999997</v>
      </c>
      <c r="I14" s="102">
        <f t="shared" si="1"/>
        <v>58.460920863309347</v>
      </c>
    </row>
    <row r="15" spans="1:9" s="29" customFormat="1" ht="24">
      <c r="A15" s="11" t="s">
        <v>402</v>
      </c>
      <c r="B15" s="14"/>
      <c r="C15" s="14"/>
      <c r="D15" s="15"/>
      <c r="E15" s="55" t="s">
        <v>450</v>
      </c>
      <c r="F15" s="65"/>
      <c r="G15" s="65"/>
      <c r="H15" s="101"/>
      <c r="I15" s="101"/>
    </row>
    <row r="16" spans="1:9" s="21" customFormat="1" ht="13.5">
      <c r="A16" s="18"/>
      <c r="B16" s="44"/>
      <c r="C16" s="18">
        <v>610000</v>
      </c>
      <c r="D16" s="19">
        <v>1</v>
      </c>
      <c r="E16" s="18" t="s">
        <v>183</v>
      </c>
      <c r="F16" s="66">
        <f>SUM(F17+F23)</f>
        <v>1215000</v>
      </c>
      <c r="G16" s="66">
        <f>SUM(G17+G23)</f>
        <v>607500</v>
      </c>
      <c r="H16" s="102">
        <f>SUM(H17+H23)</f>
        <v>477968.69</v>
      </c>
      <c r="I16" s="102">
        <f t="shared" si="1"/>
        <v>78.677973662551437</v>
      </c>
    </row>
    <row r="17" spans="1:9" s="25" customFormat="1" ht="13.5">
      <c r="A17" s="22"/>
      <c r="B17" s="45"/>
      <c r="C17" s="22">
        <v>613000</v>
      </c>
      <c r="D17" s="23" t="s">
        <v>10</v>
      </c>
      <c r="E17" s="22" t="s">
        <v>184</v>
      </c>
      <c r="F17" s="67">
        <f>SUM(F18:F22)</f>
        <v>140000</v>
      </c>
      <c r="G17" s="67">
        <f>SUM(G18:G22)</f>
        <v>70000</v>
      </c>
      <c r="H17" s="103">
        <f>SUM(H18:H22)</f>
        <v>33039.479999999996</v>
      </c>
      <c r="I17" s="102">
        <f t="shared" si="1"/>
        <v>47.199257142857135</v>
      </c>
    </row>
    <row r="18" spans="1:9" s="29" customFormat="1" ht="13.5">
      <c r="A18" s="26"/>
      <c r="B18" s="46" t="s">
        <v>189</v>
      </c>
      <c r="C18" s="26">
        <v>613100</v>
      </c>
      <c r="D18" s="27" t="s">
        <v>12</v>
      </c>
      <c r="E18" s="26" t="s">
        <v>186</v>
      </c>
      <c r="F18" s="69">
        <v>1000</v>
      </c>
      <c r="G18" s="69">
        <f t="shared" ref="G18:G22" si="2">SUM(F18/12)*6</f>
        <v>500</v>
      </c>
      <c r="H18" s="105">
        <v>0</v>
      </c>
      <c r="I18" s="102">
        <f t="shared" si="1"/>
        <v>0</v>
      </c>
    </row>
    <row r="19" spans="1:9" s="29" customFormat="1" ht="13.5">
      <c r="A19" s="26"/>
      <c r="B19" s="46" t="s">
        <v>191</v>
      </c>
      <c r="C19" s="26">
        <v>613700</v>
      </c>
      <c r="D19" s="27" t="s">
        <v>20</v>
      </c>
      <c r="E19" s="26" t="s">
        <v>426</v>
      </c>
      <c r="F19" s="69">
        <v>30000</v>
      </c>
      <c r="G19" s="69">
        <f t="shared" si="2"/>
        <v>15000</v>
      </c>
      <c r="H19" s="105">
        <v>489</v>
      </c>
      <c r="I19" s="102">
        <f t="shared" si="1"/>
        <v>3.26</v>
      </c>
    </row>
    <row r="20" spans="1:9" s="29" customFormat="1" ht="13.5">
      <c r="A20" s="26"/>
      <c r="B20" s="46" t="s">
        <v>189</v>
      </c>
      <c r="C20" s="26">
        <v>613800</v>
      </c>
      <c r="D20" s="27" t="s">
        <v>23</v>
      </c>
      <c r="E20" s="26" t="s">
        <v>190</v>
      </c>
      <c r="F20" s="69">
        <v>14000</v>
      </c>
      <c r="G20" s="69">
        <f t="shared" si="2"/>
        <v>7000</v>
      </c>
      <c r="H20" s="105">
        <v>4977.21</v>
      </c>
      <c r="I20" s="102">
        <f t="shared" si="1"/>
        <v>71.102999999999994</v>
      </c>
    </row>
    <row r="21" spans="1:9" s="29" customFormat="1" ht="13.5">
      <c r="A21" s="26"/>
      <c r="B21" s="46" t="s">
        <v>206</v>
      </c>
      <c r="C21" s="26">
        <v>613900</v>
      </c>
      <c r="D21" s="27" t="s">
        <v>192</v>
      </c>
      <c r="E21" s="26" t="s">
        <v>220</v>
      </c>
      <c r="F21" s="69">
        <v>70000</v>
      </c>
      <c r="G21" s="69">
        <f t="shared" si="2"/>
        <v>35000</v>
      </c>
      <c r="H21" s="105">
        <v>23730.67</v>
      </c>
      <c r="I21" s="102">
        <f t="shared" si="1"/>
        <v>67.801914285714275</v>
      </c>
    </row>
    <row r="22" spans="1:9" s="29" customFormat="1" ht="13.5">
      <c r="A22" s="26"/>
      <c r="B22" s="46" t="s">
        <v>189</v>
      </c>
      <c r="C22" s="26">
        <v>613900</v>
      </c>
      <c r="D22" s="27" t="s">
        <v>193</v>
      </c>
      <c r="E22" s="26" t="s">
        <v>187</v>
      </c>
      <c r="F22" s="69">
        <v>25000</v>
      </c>
      <c r="G22" s="69">
        <f t="shared" si="2"/>
        <v>12500</v>
      </c>
      <c r="H22" s="105">
        <v>3842.6</v>
      </c>
      <c r="I22" s="102">
        <f t="shared" si="1"/>
        <v>30.7408</v>
      </c>
    </row>
    <row r="23" spans="1:9" s="25" customFormat="1" ht="13.5" customHeight="1">
      <c r="A23" s="22"/>
      <c r="B23" s="45"/>
      <c r="C23" s="22">
        <v>614000</v>
      </c>
      <c r="D23" s="23" t="s">
        <v>29</v>
      </c>
      <c r="E23" s="22" t="s">
        <v>197</v>
      </c>
      <c r="F23" s="67">
        <f>SUM(F24:F31)</f>
        <v>1075000</v>
      </c>
      <c r="G23" s="67">
        <f>SUM(G24:G31)</f>
        <v>537500</v>
      </c>
      <c r="H23" s="103">
        <f>SUM(H24:H31)</f>
        <v>444929.21</v>
      </c>
      <c r="I23" s="102">
        <f t="shared" si="1"/>
        <v>82.777527441860471</v>
      </c>
    </row>
    <row r="24" spans="1:9" s="29" customFormat="1" ht="13.5">
      <c r="A24" s="26"/>
      <c r="B24" s="46" t="s">
        <v>198</v>
      </c>
      <c r="C24" s="26">
        <v>614400</v>
      </c>
      <c r="D24" s="27" t="s">
        <v>31</v>
      </c>
      <c r="E24" s="26" t="s">
        <v>200</v>
      </c>
      <c r="F24" s="69">
        <v>10000</v>
      </c>
      <c r="G24" s="69">
        <f t="shared" ref="G24:G31" si="3">SUM(F24/12)*6</f>
        <v>5000</v>
      </c>
      <c r="H24" s="105">
        <v>0</v>
      </c>
      <c r="I24" s="102">
        <f t="shared" si="1"/>
        <v>0</v>
      </c>
    </row>
    <row r="25" spans="1:9" s="29" customFormat="1" ht="13.5">
      <c r="A25" s="26"/>
      <c r="B25" s="46" t="s">
        <v>189</v>
      </c>
      <c r="C25" s="26">
        <v>614400</v>
      </c>
      <c r="D25" s="27" t="s">
        <v>199</v>
      </c>
      <c r="E25" s="26" t="s">
        <v>380</v>
      </c>
      <c r="F25" s="69">
        <v>150000</v>
      </c>
      <c r="G25" s="69">
        <f t="shared" si="3"/>
        <v>75000</v>
      </c>
      <c r="H25" s="105">
        <v>0</v>
      </c>
      <c r="I25" s="102">
        <f t="shared" si="1"/>
        <v>0</v>
      </c>
    </row>
    <row r="26" spans="1:9" s="29" customFormat="1" ht="13.5">
      <c r="A26" s="26"/>
      <c r="B26" s="46" t="s">
        <v>189</v>
      </c>
      <c r="C26" s="26">
        <v>614400</v>
      </c>
      <c r="D26" s="27" t="s">
        <v>202</v>
      </c>
      <c r="E26" s="26" t="s">
        <v>430</v>
      </c>
      <c r="F26" s="69">
        <v>100000</v>
      </c>
      <c r="G26" s="69">
        <f t="shared" si="3"/>
        <v>50000</v>
      </c>
      <c r="H26" s="105">
        <v>100000</v>
      </c>
      <c r="I26" s="102">
        <f t="shared" si="1"/>
        <v>200</v>
      </c>
    </row>
    <row r="27" spans="1:9" s="29" customFormat="1" ht="13.5">
      <c r="A27" s="26"/>
      <c r="B27" s="46" t="s">
        <v>201</v>
      </c>
      <c r="C27" s="26">
        <v>614500</v>
      </c>
      <c r="D27" s="27" t="s">
        <v>204</v>
      </c>
      <c r="E27" s="26" t="s">
        <v>203</v>
      </c>
      <c r="F27" s="69">
        <v>550000</v>
      </c>
      <c r="G27" s="69">
        <f t="shared" si="3"/>
        <v>275000</v>
      </c>
      <c r="H27" s="105">
        <v>247840</v>
      </c>
      <c r="I27" s="102">
        <f t="shared" si="1"/>
        <v>90.123636363636365</v>
      </c>
    </row>
    <row r="28" spans="1:9" s="29" customFormat="1" ht="13.5">
      <c r="A28" s="26"/>
      <c r="B28" s="46" t="s">
        <v>189</v>
      </c>
      <c r="C28" s="26">
        <v>614500</v>
      </c>
      <c r="D28" s="27" t="s">
        <v>207</v>
      </c>
      <c r="E28" s="26" t="s">
        <v>205</v>
      </c>
      <c r="F28" s="69">
        <v>100000</v>
      </c>
      <c r="G28" s="69">
        <f t="shared" si="3"/>
        <v>50000</v>
      </c>
      <c r="H28" s="105">
        <v>0</v>
      </c>
      <c r="I28" s="102">
        <f t="shared" si="1"/>
        <v>0</v>
      </c>
    </row>
    <row r="29" spans="1:9" s="29" customFormat="1" ht="13.5">
      <c r="A29" s="26"/>
      <c r="B29" s="46" t="s">
        <v>206</v>
      </c>
      <c r="C29" s="26">
        <v>614800</v>
      </c>
      <c r="D29" s="27" t="s">
        <v>210</v>
      </c>
      <c r="E29" s="26" t="s">
        <v>208</v>
      </c>
      <c r="F29" s="69">
        <v>45000</v>
      </c>
      <c r="G29" s="69">
        <f t="shared" si="3"/>
        <v>22500</v>
      </c>
      <c r="H29" s="105">
        <v>24751.08</v>
      </c>
      <c r="I29" s="102">
        <f t="shared" si="1"/>
        <v>110.0048</v>
      </c>
    </row>
    <row r="30" spans="1:9" s="29" customFormat="1" ht="13.5">
      <c r="A30" s="26"/>
      <c r="B30" s="46" t="s">
        <v>209</v>
      </c>
      <c r="C30" s="26">
        <v>614800</v>
      </c>
      <c r="D30" s="27" t="s">
        <v>212</v>
      </c>
      <c r="E30" s="26" t="s">
        <v>211</v>
      </c>
      <c r="F30" s="69">
        <v>105000</v>
      </c>
      <c r="G30" s="69">
        <f t="shared" si="3"/>
        <v>52500</v>
      </c>
      <c r="H30" s="105">
        <v>53039.99</v>
      </c>
      <c r="I30" s="102">
        <f t="shared" si="1"/>
        <v>101.02855238095238</v>
      </c>
    </row>
    <row r="31" spans="1:9" s="29" customFormat="1" ht="13.5">
      <c r="A31" s="26"/>
      <c r="B31" s="46" t="s">
        <v>209</v>
      </c>
      <c r="C31" s="26">
        <v>614800</v>
      </c>
      <c r="D31" s="27" t="s">
        <v>235</v>
      </c>
      <c r="E31" s="26" t="s">
        <v>213</v>
      </c>
      <c r="F31" s="69">
        <v>15000</v>
      </c>
      <c r="G31" s="69">
        <f t="shared" si="3"/>
        <v>7500</v>
      </c>
      <c r="H31" s="105">
        <v>19298.14</v>
      </c>
      <c r="I31" s="102">
        <f t="shared" si="1"/>
        <v>257.30853333333334</v>
      </c>
    </row>
    <row r="32" spans="1:9" s="25" customFormat="1" ht="13.5">
      <c r="A32" s="22"/>
      <c r="B32" s="45"/>
      <c r="C32" s="22">
        <v>821000</v>
      </c>
      <c r="D32" s="23">
        <v>2</v>
      </c>
      <c r="E32" s="54" t="s">
        <v>214</v>
      </c>
      <c r="F32" s="67">
        <f>SUM(F33)</f>
        <v>300000</v>
      </c>
      <c r="G32" s="67">
        <f>SUM(G33)</f>
        <v>150000</v>
      </c>
      <c r="H32" s="103">
        <f>SUM(H33)</f>
        <v>0</v>
      </c>
      <c r="I32" s="102">
        <f t="shared" si="1"/>
        <v>0</v>
      </c>
    </row>
    <row r="33" spans="1:9" s="29" customFormat="1" ht="13.5">
      <c r="A33" s="26"/>
      <c r="B33" s="46" t="s">
        <v>185</v>
      </c>
      <c r="C33" s="26">
        <v>821500</v>
      </c>
      <c r="D33" s="27" t="s">
        <v>54</v>
      </c>
      <c r="E33" s="26" t="s">
        <v>442</v>
      </c>
      <c r="F33" s="69">
        <v>300000</v>
      </c>
      <c r="G33" s="69">
        <f>SUM(F33/12)*6</f>
        <v>150000</v>
      </c>
      <c r="H33" s="105">
        <v>0</v>
      </c>
      <c r="I33" s="102">
        <f t="shared" si="1"/>
        <v>0</v>
      </c>
    </row>
    <row r="34" spans="1:9" s="29" customFormat="1" ht="13.5">
      <c r="A34" s="26"/>
      <c r="B34" s="46"/>
      <c r="C34" s="26"/>
      <c r="D34" s="27"/>
      <c r="E34" s="54" t="s">
        <v>413</v>
      </c>
      <c r="F34" s="67">
        <f>SUM(F16+F32)</f>
        <v>1515000</v>
      </c>
      <c r="G34" s="67">
        <f>SUM(G16+G32)</f>
        <v>757500</v>
      </c>
      <c r="H34" s="103">
        <f>SUM(H16+H32)</f>
        <v>477968.69</v>
      </c>
      <c r="I34" s="102">
        <f t="shared" si="1"/>
        <v>63.098176897689768</v>
      </c>
    </row>
    <row r="35" spans="1:9" s="29" customFormat="1" ht="24">
      <c r="A35" s="11" t="s">
        <v>403</v>
      </c>
      <c r="B35" s="14"/>
      <c r="C35" s="14"/>
      <c r="D35" s="15"/>
      <c r="E35" s="55" t="s">
        <v>451</v>
      </c>
      <c r="F35" s="65"/>
      <c r="G35" s="65"/>
      <c r="H35" s="101"/>
      <c r="I35" s="101"/>
    </row>
    <row r="36" spans="1:9" s="21" customFormat="1" ht="13.5">
      <c r="A36" s="18"/>
      <c r="B36" s="44"/>
      <c r="C36" s="18">
        <v>610000</v>
      </c>
      <c r="D36" s="19">
        <v>1</v>
      </c>
      <c r="E36" s="18" t="s">
        <v>183</v>
      </c>
      <c r="F36" s="66">
        <f>SUM(F37+F41)</f>
        <v>2783600</v>
      </c>
      <c r="G36" s="66">
        <f>SUM(G37+G41)</f>
        <v>1391800</v>
      </c>
      <c r="H36" s="102">
        <f>SUM(H37+H41)</f>
        <v>1896154.6700000002</v>
      </c>
      <c r="I36" s="102">
        <f t="shared" si="1"/>
        <v>136.23758226756718</v>
      </c>
    </row>
    <row r="37" spans="1:9" s="25" customFormat="1" ht="13.5">
      <c r="A37" s="22"/>
      <c r="B37" s="45"/>
      <c r="C37" s="22">
        <v>613000</v>
      </c>
      <c r="D37" s="23" t="s">
        <v>10</v>
      </c>
      <c r="E37" s="22" t="s">
        <v>184</v>
      </c>
      <c r="F37" s="67">
        <f>SUM(F38:F40)</f>
        <v>106000</v>
      </c>
      <c r="G37" s="67">
        <f>SUM(G38:G40)</f>
        <v>53000</v>
      </c>
      <c r="H37" s="103">
        <f>SUM(H38:H40)</f>
        <v>109133.05</v>
      </c>
      <c r="I37" s="102">
        <f t="shared" si="1"/>
        <v>205.91141509433962</v>
      </c>
    </row>
    <row r="38" spans="1:9" s="29" customFormat="1" ht="13.5">
      <c r="A38" s="26"/>
      <c r="B38" s="46" t="s">
        <v>189</v>
      </c>
      <c r="C38" s="26">
        <v>613100</v>
      </c>
      <c r="D38" s="27" t="s">
        <v>12</v>
      </c>
      <c r="E38" s="26" t="s">
        <v>186</v>
      </c>
      <c r="F38" s="69">
        <v>1000</v>
      </c>
      <c r="G38" s="69">
        <f t="shared" ref="G38:G40" si="4">SUM(F38/12)*6</f>
        <v>500</v>
      </c>
      <c r="H38" s="105">
        <v>0</v>
      </c>
      <c r="I38" s="102">
        <f t="shared" si="1"/>
        <v>0</v>
      </c>
    </row>
    <row r="39" spans="1:9" s="29" customFormat="1" ht="13.5">
      <c r="A39" s="26"/>
      <c r="B39" s="46" t="s">
        <v>226</v>
      </c>
      <c r="C39" s="26">
        <v>613500</v>
      </c>
      <c r="D39" s="27" t="s">
        <v>20</v>
      </c>
      <c r="E39" s="26" t="s">
        <v>227</v>
      </c>
      <c r="F39" s="69">
        <v>99500</v>
      </c>
      <c r="G39" s="69">
        <f t="shared" si="4"/>
        <v>49750</v>
      </c>
      <c r="H39" s="105">
        <v>105293.3</v>
      </c>
      <c r="I39" s="102">
        <f t="shared" si="1"/>
        <v>211.64482412060303</v>
      </c>
    </row>
    <row r="40" spans="1:9" s="29" customFormat="1" ht="13.5">
      <c r="A40" s="26"/>
      <c r="B40" s="46" t="s">
        <v>189</v>
      </c>
      <c r="C40" s="26">
        <v>613900</v>
      </c>
      <c r="D40" s="27" t="s">
        <v>23</v>
      </c>
      <c r="E40" s="26" t="s">
        <v>187</v>
      </c>
      <c r="F40" s="69">
        <v>5500</v>
      </c>
      <c r="G40" s="69">
        <f t="shared" si="4"/>
        <v>2750</v>
      </c>
      <c r="H40" s="105">
        <v>3839.75</v>
      </c>
      <c r="I40" s="102">
        <f t="shared" si="1"/>
        <v>139.62727272727273</v>
      </c>
    </row>
    <row r="41" spans="1:9" s="25" customFormat="1" ht="13.5" customHeight="1">
      <c r="A41" s="22"/>
      <c r="B41" s="45"/>
      <c r="C41" s="22">
        <v>614000</v>
      </c>
      <c r="D41" s="23" t="s">
        <v>29</v>
      </c>
      <c r="E41" s="22" t="s">
        <v>197</v>
      </c>
      <c r="F41" s="67">
        <f>SUM(F42:F80)</f>
        <v>2677600</v>
      </c>
      <c r="G41" s="67">
        <f>SUM(G42:G80)</f>
        <v>1338800</v>
      </c>
      <c r="H41" s="103">
        <f>SUM(H42:H80)</f>
        <v>1787021.62</v>
      </c>
      <c r="I41" s="102">
        <f t="shared" si="1"/>
        <v>133.47935613982671</v>
      </c>
    </row>
    <row r="42" spans="1:9" s="29" customFormat="1" ht="13.5">
      <c r="A42" s="26"/>
      <c r="B42" s="46" t="s">
        <v>247</v>
      </c>
      <c r="C42" s="26">
        <v>614100</v>
      </c>
      <c r="D42" s="27" t="s">
        <v>31</v>
      </c>
      <c r="E42" s="26" t="s">
        <v>261</v>
      </c>
      <c r="F42" s="69">
        <v>9000</v>
      </c>
      <c r="G42" s="69">
        <f t="shared" ref="G42:G80" si="5">SUM(F42/12)*6</f>
        <v>4500</v>
      </c>
      <c r="H42" s="105">
        <v>1200</v>
      </c>
      <c r="I42" s="102">
        <f t="shared" si="1"/>
        <v>26.666666666666668</v>
      </c>
    </row>
    <row r="43" spans="1:9" s="29" customFormat="1" ht="13.5">
      <c r="A43" s="26"/>
      <c r="B43" s="46" t="s">
        <v>229</v>
      </c>
      <c r="C43" s="26">
        <v>614200</v>
      </c>
      <c r="D43" s="27" t="s">
        <v>199</v>
      </c>
      <c r="E43" s="26" t="s">
        <v>322</v>
      </c>
      <c r="F43" s="69">
        <v>108000</v>
      </c>
      <c r="G43" s="69">
        <f t="shared" si="5"/>
        <v>54000</v>
      </c>
      <c r="H43" s="105">
        <v>0</v>
      </c>
      <c r="I43" s="102">
        <f t="shared" si="1"/>
        <v>0</v>
      </c>
    </row>
    <row r="44" spans="1:9" s="29" customFormat="1" ht="13.5">
      <c r="A44" s="26"/>
      <c r="B44" s="46" t="s">
        <v>229</v>
      </c>
      <c r="C44" s="26">
        <v>614200</v>
      </c>
      <c r="D44" s="27" t="s">
        <v>202</v>
      </c>
      <c r="E44" s="26" t="s">
        <v>321</v>
      </c>
      <c r="F44" s="69">
        <v>153000</v>
      </c>
      <c r="G44" s="69">
        <f t="shared" si="5"/>
        <v>76500</v>
      </c>
      <c r="H44" s="105">
        <v>149800</v>
      </c>
      <c r="I44" s="102">
        <f t="shared" si="1"/>
        <v>195.81699346405227</v>
      </c>
    </row>
    <row r="45" spans="1:9" s="29" customFormat="1" ht="13.5">
      <c r="A45" s="26"/>
      <c r="B45" s="46" t="s">
        <v>229</v>
      </c>
      <c r="C45" s="26">
        <v>614200</v>
      </c>
      <c r="D45" s="60" t="s">
        <v>204</v>
      </c>
      <c r="E45" s="26" t="s">
        <v>382</v>
      </c>
      <c r="F45" s="69">
        <v>45000</v>
      </c>
      <c r="G45" s="69">
        <f t="shared" si="5"/>
        <v>22500</v>
      </c>
      <c r="H45" s="105">
        <v>0</v>
      </c>
      <c r="I45" s="102">
        <f t="shared" si="1"/>
        <v>0</v>
      </c>
    </row>
    <row r="46" spans="1:9" s="29" customFormat="1" ht="13.5">
      <c r="A46" s="26"/>
      <c r="B46" s="46" t="s">
        <v>230</v>
      </c>
      <c r="C46" s="26">
        <v>614200</v>
      </c>
      <c r="D46" s="27" t="s">
        <v>207</v>
      </c>
      <c r="E46" s="26" t="s">
        <v>319</v>
      </c>
      <c r="F46" s="69">
        <v>31900</v>
      </c>
      <c r="G46" s="69">
        <f t="shared" si="5"/>
        <v>15950</v>
      </c>
      <c r="H46" s="105">
        <v>31900</v>
      </c>
      <c r="I46" s="102">
        <f t="shared" si="1"/>
        <v>200</v>
      </c>
    </row>
    <row r="47" spans="1:9" s="29" customFormat="1" ht="13.5">
      <c r="A47" s="26"/>
      <c r="B47" s="46" t="s">
        <v>230</v>
      </c>
      <c r="C47" s="26">
        <v>614200</v>
      </c>
      <c r="D47" s="27" t="s">
        <v>210</v>
      </c>
      <c r="E47" s="26" t="s">
        <v>231</v>
      </c>
      <c r="F47" s="69">
        <v>18100</v>
      </c>
      <c r="G47" s="69">
        <f t="shared" si="5"/>
        <v>9050</v>
      </c>
      <c r="H47" s="105">
        <v>1600</v>
      </c>
      <c r="I47" s="102">
        <f t="shared" si="1"/>
        <v>17.679558011049725</v>
      </c>
    </row>
    <row r="48" spans="1:9" s="29" customFormat="1" ht="13.5">
      <c r="A48" s="26"/>
      <c r="B48" s="46">
        <v>1091</v>
      </c>
      <c r="C48" s="26">
        <v>614200</v>
      </c>
      <c r="D48" s="27" t="s">
        <v>212</v>
      </c>
      <c r="E48" s="26" t="s">
        <v>354</v>
      </c>
      <c r="F48" s="69">
        <v>360000</v>
      </c>
      <c r="G48" s="69">
        <f t="shared" si="5"/>
        <v>180000</v>
      </c>
      <c r="H48" s="105">
        <v>501064.62</v>
      </c>
      <c r="I48" s="102">
        <f t="shared" si="1"/>
        <v>278.36923333333334</v>
      </c>
    </row>
    <row r="49" spans="1:9" s="29" customFormat="1" ht="13.5">
      <c r="A49" s="26"/>
      <c r="B49" s="46">
        <v>1091</v>
      </c>
      <c r="C49" s="26">
        <v>614200</v>
      </c>
      <c r="D49" s="27" t="s">
        <v>235</v>
      </c>
      <c r="E49" s="26" t="s">
        <v>472</v>
      </c>
      <c r="F49" s="69">
        <v>150000</v>
      </c>
      <c r="G49" s="69">
        <f t="shared" si="5"/>
        <v>75000</v>
      </c>
      <c r="H49" s="105">
        <v>150000</v>
      </c>
      <c r="I49" s="102">
        <f t="shared" si="1"/>
        <v>200</v>
      </c>
    </row>
    <row r="50" spans="1:9" s="29" customFormat="1" ht="13.5">
      <c r="A50" s="26"/>
      <c r="B50" s="46">
        <v>1091</v>
      </c>
      <c r="C50" s="26">
        <v>614200</v>
      </c>
      <c r="D50" s="27" t="s">
        <v>236</v>
      </c>
      <c r="E50" s="26" t="s">
        <v>232</v>
      </c>
      <c r="F50" s="69">
        <v>9000</v>
      </c>
      <c r="G50" s="69">
        <f t="shared" si="5"/>
        <v>4500</v>
      </c>
      <c r="H50" s="105">
        <v>600</v>
      </c>
      <c r="I50" s="102">
        <f t="shared" si="1"/>
        <v>13.333333333333334</v>
      </c>
    </row>
    <row r="51" spans="1:9" s="29" customFormat="1" ht="13.5">
      <c r="A51" s="26"/>
      <c r="B51" s="46">
        <v>1091</v>
      </c>
      <c r="C51" s="26">
        <v>614200</v>
      </c>
      <c r="D51" s="27" t="s">
        <v>237</v>
      </c>
      <c r="E51" s="26" t="s">
        <v>447</v>
      </c>
      <c r="F51" s="69">
        <v>39000</v>
      </c>
      <c r="G51" s="69">
        <f t="shared" si="5"/>
        <v>19500</v>
      </c>
      <c r="H51" s="105">
        <v>13700</v>
      </c>
      <c r="I51" s="102">
        <f t="shared" si="1"/>
        <v>70.256410256410263</v>
      </c>
    </row>
    <row r="52" spans="1:9" s="29" customFormat="1" ht="13.5">
      <c r="A52" s="26"/>
      <c r="B52" s="46" t="s">
        <v>233</v>
      </c>
      <c r="C52" s="26">
        <v>614200</v>
      </c>
      <c r="D52" s="27" t="s">
        <v>239</v>
      </c>
      <c r="E52" s="26" t="s">
        <v>388</v>
      </c>
      <c r="F52" s="69">
        <v>15000</v>
      </c>
      <c r="G52" s="69">
        <f t="shared" si="5"/>
        <v>7500</v>
      </c>
      <c r="H52" s="105">
        <v>3800</v>
      </c>
      <c r="I52" s="102">
        <f t="shared" si="1"/>
        <v>50.666666666666664</v>
      </c>
    </row>
    <row r="53" spans="1:9" s="29" customFormat="1" ht="13.5">
      <c r="A53" s="26"/>
      <c r="B53" s="46">
        <v>1091</v>
      </c>
      <c r="C53" s="26">
        <v>614200</v>
      </c>
      <c r="D53" s="27" t="s">
        <v>240</v>
      </c>
      <c r="E53" s="26" t="s">
        <v>473</v>
      </c>
      <c r="F53" s="69">
        <v>15000</v>
      </c>
      <c r="G53" s="69">
        <f t="shared" si="5"/>
        <v>7500</v>
      </c>
      <c r="H53" s="105">
        <v>15000</v>
      </c>
      <c r="I53" s="102">
        <f t="shared" si="1"/>
        <v>200</v>
      </c>
    </row>
    <row r="54" spans="1:9" s="29" customFormat="1" ht="13.5">
      <c r="A54" s="26"/>
      <c r="B54" s="46" t="s">
        <v>247</v>
      </c>
      <c r="C54" s="26">
        <v>614300</v>
      </c>
      <c r="D54" s="27" t="s">
        <v>242</v>
      </c>
      <c r="E54" s="26" t="s">
        <v>361</v>
      </c>
      <c r="F54" s="69">
        <v>80000</v>
      </c>
      <c r="G54" s="69">
        <f t="shared" si="5"/>
        <v>40000</v>
      </c>
      <c r="H54" s="105">
        <v>39960</v>
      </c>
      <c r="I54" s="102">
        <f t="shared" si="1"/>
        <v>99.9</v>
      </c>
    </row>
    <row r="55" spans="1:9" s="29" customFormat="1" ht="13.5">
      <c r="A55" s="26"/>
      <c r="B55" s="46" t="s">
        <v>196</v>
      </c>
      <c r="C55" s="26">
        <v>614300</v>
      </c>
      <c r="D55" s="27" t="s">
        <v>244</v>
      </c>
      <c r="E55" s="26" t="s">
        <v>433</v>
      </c>
      <c r="F55" s="69">
        <v>13500</v>
      </c>
      <c r="G55" s="69">
        <f t="shared" si="5"/>
        <v>6750</v>
      </c>
      <c r="H55" s="105">
        <v>0</v>
      </c>
      <c r="I55" s="102">
        <f t="shared" si="1"/>
        <v>0</v>
      </c>
    </row>
    <row r="56" spans="1:9" s="29" customFormat="1" ht="13.5">
      <c r="A56" s="26"/>
      <c r="B56" s="46">
        <v>1091</v>
      </c>
      <c r="C56" s="26">
        <v>614300</v>
      </c>
      <c r="D56" s="27" t="s">
        <v>246</v>
      </c>
      <c r="E56" s="26" t="s">
        <v>374</v>
      </c>
      <c r="F56" s="69">
        <v>10000</v>
      </c>
      <c r="G56" s="69">
        <f t="shared" si="5"/>
        <v>5000</v>
      </c>
      <c r="H56" s="105">
        <v>10000</v>
      </c>
      <c r="I56" s="102">
        <f t="shared" si="1"/>
        <v>200</v>
      </c>
    </row>
    <row r="57" spans="1:9" s="29" customFormat="1" ht="13.5">
      <c r="A57" s="26"/>
      <c r="B57" s="46" t="s">
        <v>196</v>
      </c>
      <c r="C57" s="26">
        <v>614300</v>
      </c>
      <c r="D57" s="27" t="s">
        <v>248</v>
      </c>
      <c r="E57" s="26" t="s">
        <v>234</v>
      </c>
      <c r="F57" s="69">
        <v>40000</v>
      </c>
      <c r="G57" s="69">
        <f t="shared" si="5"/>
        <v>20000</v>
      </c>
      <c r="H57" s="105">
        <v>13000</v>
      </c>
      <c r="I57" s="102">
        <f t="shared" si="1"/>
        <v>65</v>
      </c>
    </row>
    <row r="58" spans="1:9" s="29" customFormat="1" ht="13.5">
      <c r="A58" s="26"/>
      <c r="B58" s="46" t="s">
        <v>196</v>
      </c>
      <c r="C58" s="26">
        <v>614300</v>
      </c>
      <c r="D58" s="27" t="s">
        <v>249</v>
      </c>
      <c r="E58" s="26" t="s">
        <v>474</v>
      </c>
      <c r="F58" s="69">
        <v>5000</v>
      </c>
      <c r="G58" s="69">
        <f t="shared" si="5"/>
        <v>2500</v>
      </c>
      <c r="H58" s="105">
        <v>5000</v>
      </c>
      <c r="I58" s="102">
        <f t="shared" si="1"/>
        <v>200</v>
      </c>
    </row>
    <row r="59" spans="1:9" s="29" customFormat="1" ht="13.5">
      <c r="A59" s="26"/>
      <c r="B59" s="46" t="s">
        <v>196</v>
      </c>
      <c r="C59" s="26">
        <v>614300</v>
      </c>
      <c r="D59" s="27" t="s">
        <v>250</v>
      </c>
      <c r="E59" s="26" t="s">
        <v>372</v>
      </c>
      <c r="F59" s="69">
        <v>15000</v>
      </c>
      <c r="G59" s="69">
        <f t="shared" si="5"/>
        <v>7500</v>
      </c>
      <c r="H59" s="105">
        <v>15000</v>
      </c>
      <c r="I59" s="102">
        <f t="shared" si="1"/>
        <v>200</v>
      </c>
    </row>
    <row r="60" spans="1:9" s="29" customFormat="1" ht="13.5">
      <c r="A60" s="26"/>
      <c r="B60" s="46" t="s">
        <v>196</v>
      </c>
      <c r="C60" s="26">
        <v>614300</v>
      </c>
      <c r="D60" s="27" t="s">
        <v>392</v>
      </c>
      <c r="E60" s="26" t="s">
        <v>373</v>
      </c>
      <c r="F60" s="69">
        <v>10000</v>
      </c>
      <c r="G60" s="69">
        <f t="shared" si="5"/>
        <v>5000</v>
      </c>
      <c r="H60" s="105">
        <v>10000</v>
      </c>
      <c r="I60" s="102">
        <f t="shared" si="1"/>
        <v>200</v>
      </c>
    </row>
    <row r="61" spans="1:9" s="29" customFormat="1" ht="13.5">
      <c r="A61" s="26"/>
      <c r="B61" s="46" t="s">
        <v>196</v>
      </c>
      <c r="C61" s="26">
        <v>614300</v>
      </c>
      <c r="D61" s="27" t="s">
        <v>253</v>
      </c>
      <c r="E61" s="26" t="s">
        <v>238</v>
      </c>
      <c r="F61" s="69">
        <v>45000</v>
      </c>
      <c r="G61" s="69">
        <f t="shared" si="5"/>
        <v>22500</v>
      </c>
      <c r="H61" s="105">
        <v>21450</v>
      </c>
      <c r="I61" s="102">
        <f t="shared" si="1"/>
        <v>95.333333333333329</v>
      </c>
    </row>
    <row r="62" spans="1:9" s="29" customFormat="1" ht="13.5">
      <c r="A62" s="26"/>
      <c r="B62" s="47" t="s">
        <v>233</v>
      </c>
      <c r="C62" s="26">
        <v>614300</v>
      </c>
      <c r="D62" s="27" t="s">
        <v>254</v>
      </c>
      <c r="E62" s="26" t="s">
        <v>310</v>
      </c>
      <c r="F62" s="69">
        <v>310000</v>
      </c>
      <c r="G62" s="69">
        <f t="shared" si="5"/>
        <v>155000</v>
      </c>
      <c r="H62" s="105">
        <v>179990</v>
      </c>
      <c r="I62" s="102">
        <f t="shared" si="1"/>
        <v>116.12258064516129</v>
      </c>
    </row>
    <row r="63" spans="1:9" s="29" customFormat="1" ht="13.5">
      <c r="A63" s="26"/>
      <c r="B63" s="47" t="s">
        <v>233</v>
      </c>
      <c r="C63" s="26">
        <v>614300</v>
      </c>
      <c r="D63" s="27" t="s">
        <v>255</v>
      </c>
      <c r="E63" s="26" t="s">
        <v>241</v>
      </c>
      <c r="F63" s="69">
        <v>50000</v>
      </c>
      <c r="G63" s="69">
        <f t="shared" si="5"/>
        <v>25000</v>
      </c>
      <c r="H63" s="105">
        <v>5000</v>
      </c>
      <c r="I63" s="102">
        <f t="shared" si="1"/>
        <v>20</v>
      </c>
    </row>
    <row r="64" spans="1:9" s="29" customFormat="1" ht="13.5">
      <c r="A64" s="26"/>
      <c r="B64" s="46" t="s">
        <v>230</v>
      </c>
      <c r="C64" s="26">
        <v>614300</v>
      </c>
      <c r="D64" s="27" t="s">
        <v>256</v>
      </c>
      <c r="E64" s="26" t="s">
        <v>243</v>
      </c>
      <c r="F64" s="69">
        <v>15000</v>
      </c>
      <c r="G64" s="69">
        <f t="shared" si="5"/>
        <v>7500</v>
      </c>
      <c r="H64" s="105">
        <v>14477</v>
      </c>
      <c r="I64" s="102">
        <f t="shared" si="1"/>
        <v>193.02666666666667</v>
      </c>
    </row>
    <row r="65" spans="1:9" s="29" customFormat="1" ht="13.5">
      <c r="A65" s="26"/>
      <c r="B65" s="46">
        <v>1091</v>
      </c>
      <c r="C65" s="26">
        <v>614300</v>
      </c>
      <c r="D65" s="27" t="s">
        <v>257</v>
      </c>
      <c r="E65" s="26" t="s">
        <v>245</v>
      </c>
      <c r="F65" s="69">
        <v>46000</v>
      </c>
      <c r="G65" s="69">
        <f t="shared" si="5"/>
        <v>23000</v>
      </c>
      <c r="H65" s="105">
        <v>23000</v>
      </c>
      <c r="I65" s="102">
        <f t="shared" si="1"/>
        <v>100</v>
      </c>
    </row>
    <row r="66" spans="1:9" s="29" customFormat="1" ht="13.5">
      <c r="A66" s="26"/>
      <c r="B66" s="46">
        <v>1091</v>
      </c>
      <c r="C66" s="26">
        <v>614300</v>
      </c>
      <c r="D66" s="27" t="s">
        <v>258</v>
      </c>
      <c r="E66" s="26" t="s">
        <v>365</v>
      </c>
      <c r="F66" s="69">
        <v>5000</v>
      </c>
      <c r="G66" s="69">
        <f t="shared" si="5"/>
        <v>2500</v>
      </c>
      <c r="H66" s="105">
        <v>5000</v>
      </c>
      <c r="I66" s="102">
        <f t="shared" si="1"/>
        <v>200</v>
      </c>
    </row>
    <row r="67" spans="1:9" s="29" customFormat="1" ht="13.5">
      <c r="A67" s="26"/>
      <c r="B67" s="46" t="s">
        <v>230</v>
      </c>
      <c r="C67" s="26">
        <v>614300</v>
      </c>
      <c r="D67" s="27" t="s">
        <v>259</v>
      </c>
      <c r="E67" s="26" t="s">
        <v>370</v>
      </c>
      <c r="F67" s="69">
        <v>30000</v>
      </c>
      <c r="G67" s="69">
        <f t="shared" si="5"/>
        <v>15000</v>
      </c>
      <c r="H67" s="105">
        <v>30000</v>
      </c>
      <c r="I67" s="102">
        <f t="shared" si="1"/>
        <v>200</v>
      </c>
    </row>
    <row r="68" spans="1:9" s="29" customFormat="1" ht="13.5">
      <c r="A68" s="26"/>
      <c r="B68" s="46" t="s">
        <v>185</v>
      </c>
      <c r="C68" s="26">
        <v>614300</v>
      </c>
      <c r="D68" s="27" t="s">
        <v>260</v>
      </c>
      <c r="E68" s="26" t="s">
        <v>461</v>
      </c>
      <c r="F68" s="69">
        <v>10000</v>
      </c>
      <c r="G68" s="69">
        <f t="shared" si="5"/>
        <v>5000</v>
      </c>
      <c r="H68" s="105">
        <v>4000</v>
      </c>
      <c r="I68" s="102">
        <f t="shared" si="1"/>
        <v>80</v>
      </c>
    </row>
    <row r="69" spans="1:9" s="29" customFormat="1" ht="13.5">
      <c r="A69" s="26"/>
      <c r="B69" s="46" t="s">
        <v>196</v>
      </c>
      <c r="C69" s="26">
        <v>614300</v>
      </c>
      <c r="D69" s="27" t="s">
        <v>393</v>
      </c>
      <c r="E69" s="26" t="s">
        <v>339</v>
      </c>
      <c r="F69" s="69">
        <v>22500</v>
      </c>
      <c r="G69" s="69">
        <f t="shared" si="5"/>
        <v>11250</v>
      </c>
      <c r="H69" s="105">
        <v>17180</v>
      </c>
      <c r="I69" s="102">
        <f t="shared" ref="I69:I81" si="6">SUM(H69/(G69/100))</f>
        <v>152.71111111111111</v>
      </c>
    </row>
    <row r="70" spans="1:9" s="29" customFormat="1" ht="13.5">
      <c r="A70" s="26"/>
      <c r="B70" s="46" t="s">
        <v>262</v>
      </c>
      <c r="C70" s="26">
        <v>614300</v>
      </c>
      <c r="D70" s="27" t="s">
        <v>320</v>
      </c>
      <c r="E70" s="26" t="s">
        <v>263</v>
      </c>
      <c r="F70" s="69">
        <v>80000</v>
      </c>
      <c r="G70" s="69">
        <f t="shared" si="5"/>
        <v>40000</v>
      </c>
      <c r="H70" s="105">
        <v>0</v>
      </c>
      <c r="I70" s="102">
        <f t="shared" si="6"/>
        <v>0</v>
      </c>
    </row>
    <row r="71" spans="1:9" s="29" customFormat="1" ht="13.5">
      <c r="A71" s="26"/>
      <c r="B71" s="46" t="s">
        <v>251</v>
      </c>
      <c r="C71" s="26">
        <v>614400</v>
      </c>
      <c r="D71" s="27" t="s">
        <v>364</v>
      </c>
      <c r="E71" s="26" t="s">
        <v>340</v>
      </c>
      <c r="F71" s="69">
        <v>360000</v>
      </c>
      <c r="G71" s="69">
        <f t="shared" si="5"/>
        <v>180000</v>
      </c>
      <c r="H71" s="105">
        <v>180000</v>
      </c>
      <c r="I71" s="102">
        <f t="shared" si="6"/>
        <v>100</v>
      </c>
    </row>
    <row r="72" spans="1:9" s="29" customFormat="1" ht="13.5">
      <c r="A72" s="26"/>
      <c r="B72" s="46" t="s">
        <v>252</v>
      </c>
      <c r="C72" s="26">
        <v>614400</v>
      </c>
      <c r="D72" s="27" t="s">
        <v>371</v>
      </c>
      <c r="E72" s="26" t="s">
        <v>366</v>
      </c>
      <c r="F72" s="69">
        <v>385600</v>
      </c>
      <c r="G72" s="69">
        <f t="shared" si="5"/>
        <v>192800</v>
      </c>
      <c r="H72" s="105">
        <v>212800</v>
      </c>
      <c r="I72" s="102">
        <f t="shared" si="6"/>
        <v>110.3734439834025</v>
      </c>
    </row>
    <row r="73" spans="1:9" s="29" customFormat="1" ht="13.5">
      <c r="A73" s="26"/>
      <c r="B73" s="46" t="s">
        <v>252</v>
      </c>
      <c r="C73" s="26">
        <v>614400</v>
      </c>
      <c r="D73" s="27" t="s">
        <v>379</v>
      </c>
      <c r="E73" s="26" t="s">
        <v>341</v>
      </c>
      <c r="F73" s="69">
        <v>32000</v>
      </c>
      <c r="G73" s="69">
        <f t="shared" si="5"/>
        <v>16000</v>
      </c>
      <c r="H73" s="105">
        <v>18000</v>
      </c>
      <c r="I73" s="102">
        <f t="shared" si="6"/>
        <v>112.5</v>
      </c>
    </row>
    <row r="74" spans="1:9" s="29" customFormat="1" ht="13.5">
      <c r="A74" s="26"/>
      <c r="B74" s="46" t="s">
        <v>252</v>
      </c>
      <c r="C74" s="26">
        <v>614400</v>
      </c>
      <c r="D74" s="27" t="s">
        <v>385</v>
      </c>
      <c r="E74" s="26" t="s">
        <v>342</v>
      </c>
      <c r="F74" s="69">
        <v>28000</v>
      </c>
      <c r="G74" s="69">
        <f t="shared" si="5"/>
        <v>14000</v>
      </c>
      <c r="H74" s="105">
        <v>18000</v>
      </c>
      <c r="I74" s="102">
        <f t="shared" si="6"/>
        <v>128.57142857142858</v>
      </c>
    </row>
    <row r="75" spans="1:9" s="29" customFormat="1" ht="13.5">
      <c r="A75" s="26"/>
      <c r="B75" s="46" t="s">
        <v>198</v>
      </c>
      <c r="C75" s="26">
        <v>614400</v>
      </c>
      <c r="D75" s="27" t="s">
        <v>386</v>
      </c>
      <c r="E75" s="26" t="s">
        <v>384</v>
      </c>
      <c r="F75" s="69">
        <v>47000</v>
      </c>
      <c r="G75" s="69">
        <f t="shared" si="5"/>
        <v>23500</v>
      </c>
      <c r="H75" s="105">
        <v>47000</v>
      </c>
      <c r="I75" s="102">
        <f t="shared" si="6"/>
        <v>200</v>
      </c>
    </row>
    <row r="76" spans="1:9" s="29" customFormat="1" ht="13.5">
      <c r="A76" s="26"/>
      <c r="B76" s="46" t="s">
        <v>198</v>
      </c>
      <c r="C76" s="26">
        <v>614400</v>
      </c>
      <c r="D76" s="27" t="s">
        <v>387</v>
      </c>
      <c r="E76" s="26" t="s">
        <v>389</v>
      </c>
      <c r="F76" s="69">
        <v>20000</v>
      </c>
      <c r="G76" s="69">
        <f t="shared" si="5"/>
        <v>10000</v>
      </c>
      <c r="H76" s="105">
        <v>20000</v>
      </c>
      <c r="I76" s="102">
        <f t="shared" si="6"/>
        <v>200</v>
      </c>
    </row>
    <row r="77" spans="1:9" s="29" customFormat="1" ht="13.5">
      <c r="A77" s="26"/>
      <c r="B77" s="46" t="s">
        <v>198</v>
      </c>
      <c r="C77" s="26">
        <v>614400</v>
      </c>
      <c r="D77" s="27" t="s">
        <v>394</v>
      </c>
      <c r="E77" s="26" t="s">
        <v>390</v>
      </c>
      <c r="F77" s="69">
        <v>11000</v>
      </c>
      <c r="G77" s="69">
        <f t="shared" si="5"/>
        <v>5500</v>
      </c>
      <c r="H77" s="105">
        <v>11000</v>
      </c>
      <c r="I77" s="102">
        <f t="shared" si="6"/>
        <v>200</v>
      </c>
    </row>
    <row r="78" spans="1:9" s="29" customFormat="1" ht="13.5">
      <c r="A78" s="26"/>
      <c r="B78" s="46" t="s">
        <v>252</v>
      </c>
      <c r="C78" s="26">
        <v>614400</v>
      </c>
      <c r="D78" s="27" t="s">
        <v>395</v>
      </c>
      <c r="E78" s="26" t="s">
        <v>311</v>
      </c>
      <c r="F78" s="69">
        <v>9000</v>
      </c>
      <c r="G78" s="69">
        <f t="shared" si="5"/>
        <v>4500</v>
      </c>
      <c r="H78" s="105">
        <v>8500</v>
      </c>
      <c r="I78" s="102">
        <f t="shared" si="6"/>
        <v>188.88888888888889</v>
      </c>
    </row>
    <row r="79" spans="1:9" s="29" customFormat="1" ht="13.5">
      <c r="A79" s="26"/>
      <c r="B79" s="46" t="s">
        <v>252</v>
      </c>
      <c r="C79" s="26">
        <v>614400</v>
      </c>
      <c r="D79" s="27" t="s">
        <v>396</v>
      </c>
      <c r="E79" s="26" t="s">
        <v>424</v>
      </c>
      <c r="F79" s="69">
        <v>30000</v>
      </c>
      <c r="G79" s="69">
        <f t="shared" si="5"/>
        <v>15000</v>
      </c>
      <c r="H79" s="105">
        <v>10000</v>
      </c>
      <c r="I79" s="102">
        <f t="shared" si="6"/>
        <v>66.666666666666671</v>
      </c>
    </row>
    <row r="80" spans="1:9" s="29" customFormat="1" ht="13.5">
      <c r="A80" s="26"/>
      <c r="B80" s="46" t="s">
        <v>252</v>
      </c>
      <c r="C80" s="26">
        <v>614400</v>
      </c>
      <c r="D80" s="27" t="s">
        <v>475</v>
      </c>
      <c r="E80" s="26" t="s">
        <v>443</v>
      </c>
      <c r="F80" s="69">
        <v>15000</v>
      </c>
      <c r="G80" s="69">
        <f t="shared" si="5"/>
        <v>7500</v>
      </c>
      <c r="H80" s="105">
        <v>0</v>
      </c>
      <c r="I80" s="102">
        <f t="shared" si="6"/>
        <v>0</v>
      </c>
    </row>
    <row r="81" spans="1:9" s="29" customFormat="1" ht="13.5">
      <c r="A81" s="26"/>
      <c r="B81" s="46"/>
      <c r="C81" s="26"/>
      <c r="D81" s="27"/>
      <c r="E81" s="54" t="s">
        <v>414</v>
      </c>
      <c r="F81" s="67">
        <f>SUM(F36)</f>
        <v>2783600</v>
      </c>
      <c r="G81" s="67">
        <f>SUM(G36)</f>
        <v>1391800</v>
      </c>
      <c r="H81" s="103">
        <f>SUM(H36)</f>
        <v>1896154.6700000002</v>
      </c>
      <c r="I81" s="102">
        <f t="shared" si="6"/>
        <v>136.23758226756718</v>
      </c>
    </row>
    <row r="82" spans="1:9" s="17" customFormat="1" ht="12.75">
      <c r="A82" s="11" t="s">
        <v>404</v>
      </c>
      <c r="B82" s="14"/>
      <c r="C82" s="14"/>
      <c r="D82" s="14"/>
      <c r="E82" s="14" t="s">
        <v>452</v>
      </c>
      <c r="F82" s="65"/>
      <c r="G82" s="65"/>
      <c r="H82" s="101"/>
      <c r="I82" s="101"/>
    </row>
    <row r="83" spans="1:9" s="21" customFormat="1" ht="13.5">
      <c r="A83" s="18"/>
      <c r="B83" s="18"/>
      <c r="C83" s="18">
        <v>610000</v>
      </c>
      <c r="D83" s="19">
        <v>1</v>
      </c>
      <c r="E83" s="18" t="s">
        <v>183</v>
      </c>
      <c r="F83" s="66">
        <f>SUM(F84+F93)</f>
        <v>662000</v>
      </c>
      <c r="G83" s="66">
        <f>SUM(G84+G93)</f>
        <v>331000</v>
      </c>
      <c r="H83" s="102">
        <f>SUM(H84+H93)</f>
        <v>97161.56</v>
      </c>
      <c r="I83" s="102">
        <f t="shared" ref="I83:I106" si="7">SUM(H83/(G83/100))</f>
        <v>29.353945619335345</v>
      </c>
    </row>
    <row r="84" spans="1:9" s="25" customFormat="1" ht="13.5">
      <c r="A84" s="22"/>
      <c r="B84" s="45"/>
      <c r="C84" s="22">
        <v>613000</v>
      </c>
      <c r="D84" s="23" t="s">
        <v>10</v>
      </c>
      <c r="E84" s="22" t="s">
        <v>184</v>
      </c>
      <c r="F84" s="67">
        <f>SUM(F85:F92)</f>
        <v>579000</v>
      </c>
      <c r="G84" s="67">
        <f>SUM(G85:G92)</f>
        <v>289500</v>
      </c>
      <c r="H84" s="103">
        <f>SUM(H85:H92)</f>
        <v>54244.899999999994</v>
      </c>
      <c r="I84" s="102">
        <f t="shared" si="7"/>
        <v>18.737443868739202</v>
      </c>
    </row>
    <row r="85" spans="1:9" s="29" customFormat="1" ht="13.5">
      <c r="A85" s="26"/>
      <c r="B85" s="46" t="s">
        <v>290</v>
      </c>
      <c r="C85" s="26">
        <v>613100</v>
      </c>
      <c r="D85" s="27" t="s">
        <v>12</v>
      </c>
      <c r="E85" s="26" t="s">
        <v>335</v>
      </c>
      <c r="F85" s="69">
        <v>1000</v>
      </c>
      <c r="G85" s="69">
        <f t="shared" ref="G85:G92" si="8">SUM(F85/12)*6</f>
        <v>500</v>
      </c>
      <c r="H85" s="105">
        <v>1763.2</v>
      </c>
      <c r="I85" s="102">
        <f t="shared" si="7"/>
        <v>352.64</v>
      </c>
    </row>
    <row r="86" spans="1:9" s="29" customFormat="1" ht="13.5">
      <c r="A86" s="26"/>
      <c r="B86" s="46" t="s">
        <v>290</v>
      </c>
      <c r="C86" s="26">
        <v>613400</v>
      </c>
      <c r="D86" s="27" t="s">
        <v>20</v>
      </c>
      <c r="E86" s="26" t="s">
        <v>332</v>
      </c>
      <c r="F86" s="69">
        <v>14400</v>
      </c>
      <c r="G86" s="69">
        <f t="shared" si="8"/>
        <v>7200</v>
      </c>
      <c r="H86" s="105">
        <v>0</v>
      </c>
      <c r="I86" s="102">
        <f t="shared" si="7"/>
        <v>0</v>
      </c>
    </row>
    <row r="87" spans="1:9" s="29" customFormat="1" ht="13.5">
      <c r="A87" s="26"/>
      <c r="B87" s="46" t="s">
        <v>290</v>
      </c>
      <c r="C87" s="26">
        <v>613400</v>
      </c>
      <c r="D87" s="27" t="s">
        <v>23</v>
      </c>
      <c r="E87" s="26" t="s">
        <v>330</v>
      </c>
      <c r="F87" s="69">
        <v>10000</v>
      </c>
      <c r="G87" s="69">
        <f t="shared" si="8"/>
        <v>5000</v>
      </c>
      <c r="H87" s="105">
        <v>0</v>
      </c>
      <c r="I87" s="102">
        <f t="shared" si="7"/>
        <v>0</v>
      </c>
    </row>
    <row r="88" spans="1:9" s="29" customFormat="1" ht="13.5">
      <c r="A88" s="26"/>
      <c r="B88" s="46" t="s">
        <v>290</v>
      </c>
      <c r="C88" s="26">
        <v>613700</v>
      </c>
      <c r="D88" s="27" t="s">
        <v>192</v>
      </c>
      <c r="E88" s="26" t="s">
        <v>344</v>
      </c>
      <c r="F88" s="69">
        <v>220200</v>
      </c>
      <c r="G88" s="69">
        <f t="shared" si="8"/>
        <v>110100</v>
      </c>
      <c r="H88" s="105">
        <v>0</v>
      </c>
      <c r="I88" s="102">
        <f t="shared" si="7"/>
        <v>0</v>
      </c>
    </row>
    <row r="89" spans="1:9" s="29" customFormat="1" ht="13.5">
      <c r="A89" s="26"/>
      <c r="B89" s="46" t="s">
        <v>290</v>
      </c>
      <c r="C89" s="26">
        <v>613700</v>
      </c>
      <c r="D89" s="27" t="s">
        <v>193</v>
      </c>
      <c r="E89" s="26" t="s">
        <v>345</v>
      </c>
      <c r="F89" s="69">
        <v>195600</v>
      </c>
      <c r="G89" s="69">
        <f t="shared" si="8"/>
        <v>97800</v>
      </c>
      <c r="H89" s="105">
        <v>0</v>
      </c>
      <c r="I89" s="102">
        <f t="shared" si="7"/>
        <v>0</v>
      </c>
    </row>
    <row r="90" spans="1:9" s="29" customFormat="1" ht="13.5">
      <c r="A90" s="26"/>
      <c r="B90" s="46" t="s">
        <v>290</v>
      </c>
      <c r="C90" s="26">
        <v>613700</v>
      </c>
      <c r="D90" s="27" t="s">
        <v>194</v>
      </c>
      <c r="E90" s="26" t="s">
        <v>416</v>
      </c>
      <c r="F90" s="69">
        <v>30000</v>
      </c>
      <c r="G90" s="69">
        <f t="shared" si="8"/>
        <v>15000</v>
      </c>
      <c r="H90" s="105">
        <v>0</v>
      </c>
      <c r="I90" s="102">
        <f t="shared" si="7"/>
        <v>0</v>
      </c>
    </row>
    <row r="91" spans="1:9" s="29" customFormat="1" ht="13.5">
      <c r="A91" s="26"/>
      <c r="B91" s="46" t="s">
        <v>290</v>
      </c>
      <c r="C91" s="26">
        <v>613900</v>
      </c>
      <c r="D91" s="27" t="s">
        <v>195</v>
      </c>
      <c r="E91" s="26" t="s">
        <v>346</v>
      </c>
      <c r="F91" s="69">
        <v>97800</v>
      </c>
      <c r="G91" s="69">
        <f t="shared" si="8"/>
        <v>48900</v>
      </c>
      <c r="H91" s="105">
        <v>51200</v>
      </c>
      <c r="I91" s="102">
        <f t="shared" si="7"/>
        <v>104.70347648261759</v>
      </c>
    </row>
    <row r="92" spans="1:9" s="29" customFormat="1" ht="13.5">
      <c r="A92" s="26"/>
      <c r="B92" s="46" t="s">
        <v>290</v>
      </c>
      <c r="C92" s="26">
        <v>613900</v>
      </c>
      <c r="D92" s="27" t="s">
        <v>347</v>
      </c>
      <c r="E92" s="26" t="s">
        <v>437</v>
      </c>
      <c r="F92" s="69">
        <v>10000</v>
      </c>
      <c r="G92" s="69">
        <f t="shared" si="8"/>
        <v>5000</v>
      </c>
      <c r="H92" s="105">
        <v>1281.7</v>
      </c>
      <c r="I92" s="102">
        <f t="shared" si="7"/>
        <v>25.634</v>
      </c>
    </row>
    <row r="93" spans="1:9" s="25" customFormat="1" ht="13.5">
      <c r="A93" s="22"/>
      <c r="B93" s="45"/>
      <c r="C93" s="22">
        <v>614000</v>
      </c>
      <c r="D93" s="23" t="s">
        <v>29</v>
      </c>
      <c r="E93" s="22" t="s">
        <v>197</v>
      </c>
      <c r="F93" s="67">
        <f>SUM(F94:F99)</f>
        <v>83000</v>
      </c>
      <c r="G93" s="67">
        <f>SUM(G94:G99)</f>
        <v>41500</v>
      </c>
      <c r="H93" s="103">
        <f>SUM(H94:H99)</f>
        <v>42916.66</v>
      </c>
      <c r="I93" s="102">
        <f t="shared" si="7"/>
        <v>103.41363855421687</v>
      </c>
    </row>
    <row r="94" spans="1:9" s="29" customFormat="1" ht="13.5" hidden="1">
      <c r="A94" s="26"/>
      <c r="B94" s="46"/>
      <c r="C94" s="26"/>
      <c r="D94" s="27"/>
      <c r="E94" s="26"/>
      <c r="F94" s="69"/>
      <c r="G94" s="69"/>
      <c r="H94" s="105"/>
      <c r="I94" s="102" t="e">
        <f t="shared" si="7"/>
        <v>#DIV/0!</v>
      </c>
    </row>
    <row r="95" spans="1:9" s="29" customFormat="1" ht="13.5">
      <c r="A95" s="26"/>
      <c r="B95" s="46" t="s">
        <v>290</v>
      </c>
      <c r="C95" s="26">
        <v>614200</v>
      </c>
      <c r="D95" s="27" t="s">
        <v>31</v>
      </c>
      <c r="E95" s="26" t="s">
        <v>381</v>
      </c>
      <c r="F95" s="69">
        <v>30000</v>
      </c>
      <c r="G95" s="69">
        <f t="shared" ref="G95:G99" si="9">SUM(F95/12)*6</f>
        <v>15000</v>
      </c>
      <c r="H95" s="105">
        <v>0</v>
      </c>
      <c r="I95" s="102">
        <f t="shared" si="7"/>
        <v>0</v>
      </c>
    </row>
    <row r="96" spans="1:9" s="29" customFormat="1" ht="13.5">
      <c r="A96" s="26"/>
      <c r="B96" s="46" t="s">
        <v>290</v>
      </c>
      <c r="C96" s="26">
        <v>614200</v>
      </c>
      <c r="D96" s="27" t="s">
        <v>199</v>
      </c>
      <c r="E96" s="26" t="s">
        <v>476</v>
      </c>
      <c r="F96" s="69">
        <v>10000</v>
      </c>
      <c r="G96" s="69">
        <f t="shared" si="9"/>
        <v>5000</v>
      </c>
      <c r="H96" s="105">
        <v>6666.66</v>
      </c>
      <c r="I96" s="102">
        <f t="shared" si="7"/>
        <v>133.33320000000001</v>
      </c>
    </row>
    <row r="97" spans="1:9" s="29" customFormat="1" ht="13.5">
      <c r="A97" s="26"/>
      <c r="B97" s="46" t="s">
        <v>290</v>
      </c>
      <c r="C97" s="26">
        <v>614300</v>
      </c>
      <c r="D97" s="27" t="s">
        <v>202</v>
      </c>
      <c r="E97" s="26" t="s">
        <v>334</v>
      </c>
      <c r="F97" s="69">
        <v>10000</v>
      </c>
      <c r="G97" s="69">
        <f t="shared" si="9"/>
        <v>5000</v>
      </c>
      <c r="H97" s="105">
        <v>6000</v>
      </c>
      <c r="I97" s="102">
        <f t="shared" si="7"/>
        <v>120</v>
      </c>
    </row>
    <row r="98" spans="1:9" s="29" customFormat="1" ht="13.5">
      <c r="A98" s="26"/>
      <c r="B98" s="46" t="s">
        <v>290</v>
      </c>
      <c r="C98" s="26">
        <v>614400</v>
      </c>
      <c r="D98" s="27" t="s">
        <v>204</v>
      </c>
      <c r="E98" s="26" t="s">
        <v>440</v>
      </c>
      <c r="F98" s="69">
        <v>30000</v>
      </c>
      <c r="G98" s="69">
        <f t="shared" si="9"/>
        <v>15000</v>
      </c>
      <c r="H98" s="105">
        <v>30000</v>
      </c>
      <c r="I98" s="102">
        <f t="shared" si="7"/>
        <v>200</v>
      </c>
    </row>
    <row r="99" spans="1:9" s="29" customFormat="1" ht="13.5">
      <c r="A99" s="26"/>
      <c r="B99" s="46" t="s">
        <v>290</v>
      </c>
      <c r="C99" s="26">
        <v>614500</v>
      </c>
      <c r="D99" s="27" t="s">
        <v>207</v>
      </c>
      <c r="E99" s="26" t="s">
        <v>438</v>
      </c>
      <c r="F99" s="69">
        <v>3000</v>
      </c>
      <c r="G99" s="69">
        <f t="shared" si="9"/>
        <v>1500</v>
      </c>
      <c r="H99" s="105">
        <v>250</v>
      </c>
      <c r="I99" s="102">
        <f t="shared" si="7"/>
        <v>16.666666666666668</v>
      </c>
    </row>
    <row r="100" spans="1:9" s="25" customFormat="1" ht="13.5">
      <c r="A100" s="22"/>
      <c r="B100" s="45"/>
      <c r="C100" s="22">
        <v>821000</v>
      </c>
      <c r="D100" s="23">
        <v>2</v>
      </c>
      <c r="E100" s="54" t="s">
        <v>214</v>
      </c>
      <c r="F100" s="67">
        <f>SUM(F101:F105)</f>
        <v>781100</v>
      </c>
      <c r="G100" s="67">
        <f>SUM(G101:G105)</f>
        <v>390550</v>
      </c>
      <c r="H100" s="103">
        <f>SUM(H101:H105)</f>
        <v>0</v>
      </c>
      <c r="I100" s="102">
        <f t="shared" si="7"/>
        <v>0</v>
      </c>
    </row>
    <row r="101" spans="1:9" s="29" customFormat="1" ht="13.5">
      <c r="A101" s="26"/>
      <c r="B101" s="46" t="s">
        <v>290</v>
      </c>
      <c r="C101" s="26">
        <v>821300</v>
      </c>
      <c r="D101" s="27" t="s">
        <v>54</v>
      </c>
      <c r="E101" s="26" t="s">
        <v>333</v>
      </c>
      <c r="F101" s="69">
        <v>420000</v>
      </c>
      <c r="G101" s="69">
        <f t="shared" ref="G101:G105" si="10">SUM(F101/12)*6</f>
        <v>210000</v>
      </c>
      <c r="H101" s="105">
        <v>0</v>
      </c>
      <c r="I101" s="102">
        <f t="shared" si="7"/>
        <v>0</v>
      </c>
    </row>
    <row r="102" spans="1:9" s="29" customFormat="1" ht="13.5">
      <c r="A102" s="26"/>
      <c r="B102" s="46" t="s">
        <v>290</v>
      </c>
      <c r="C102" s="26">
        <v>821300</v>
      </c>
      <c r="D102" s="27" t="s">
        <v>72</v>
      </c>
      <c r="E102" s="26" t="s">
        <v>439</v>
      </c>
      <c r="F102" s="69">
        <v>11100</v>
      </c>
      <c r="G102" s="69">
        <f t="shared" si="10"/>
        <v>5550</v>
      </c>
      <c r="H102" s="105">
        <v>0</v>
      </c>
      <c r="I102" s="102">
        <f t="shared" si="7"/>
        <v>0</v>
      </c>
    </row>
    <row r="103" spans="1:9" s="29" customFormat="1" ht="13.5">
      <c r="A103" s="26"/>
      <c r="B103" s="46" t="s">
        <v>290</v>
      </c>
      <c r="C103" s="26">
        <v>821300</v>
      </c>
      <c r="D103" s="27" t="s">
        <v>82</v>
      </c>
      <c r="E103" s="26" t="s">
        <v>331</v>
      </c>
      <c r="F103" s="69">
        <v>320000</v>
      </c>
      <c r="G103" s="69">
        <f t="shared" si="10"/>
        <v>160000</v>
      </c>
      <c r="H103" s="105">
        <v>0</v>
      </c>
      <c r="I103" s="102">
        <f t="shared" si="7"/>
        <v>0</v>
      </c>
    </row>
    <row r="104" spans="1:9" s="29" customFormat="1" ht="13.5">
      <c r="A104" s="26"/>
      <c r="B104" s="46" t="s">
        <v>290</v>
      </c>
      <c r="C104" s="26">
        <v>821500</v>
      </c>
      <c r="D104" s="27" t="s">
        <v>88</v>
      </c>
      <c r="E104" s="26" t="s">
        <v>477</v>
      </c>
      <c r="F104" s="69">
        <v>7000</v>
      </c>
      <c r="G104" s="69">
        <f t="shared" si="10"/>
        <v>3500</v>
      </c>
      <c r="H104" s="105">
        <v>0</v>
      </c>
      <c r="I104" s="102">
        <f t="shared" si="7"/>
        <v>0</v>
      </c>
    </row>
    <row r="105" spans="1:9" s="29" customFormat="1" ht="13.5">
      <c r="A105" s="26"/>
      <c r="B105" s="46" t="s">
        <v>290</v>
      </c>
      <c r="C105" s="26">
        <v>821600</v>
      </c>
      <c r="D105" s="27" t="s">
        <v>94</v>
      </c>
      <c r="E105" s="26" t="s">
        <v>478</v>
      </c>
      <c r="F105" s="69">
        <v>23000</v>
      </c>
      <c r="G105" s="69">
        <f t="shared" si="10"/>
        <v>11500</v>
      </c>
      <c r="H105" s="105">
        <v>0</v>
      </c>
      <c r="I105" s="102">
        <f t="shared" si="7"/>
        <v>0</v>
      </c>
    </row>
    <row r="106" spans="1:9" s="29" customFormat="1" ht="13.5">
      <c r="A106" s="26"/>
      <c r="B106" s="26"/>
      <c r="C106" s="26"/>
      <c r="D106" s="27"/>
      <c r="E106" s="54" t="s">
        <v>415</v>
      </c>
      <c r="F106" s="67">
        <f>SUM(F83+F100)</f>
        <v>1443100</v>
      </c>
      <c r="G106" s="67">
        <f>SUM(G83+G100)</f>
        <v>721550</v>
      </c>
      <c r="H106" s="103">
        <f>SUM(H83+H100)</f>
        <v>97161.56</v>
      </c>
      <c r="I106" s="102">
        <f t="shared" si="7"/>
        <v>13.465672510567527</v>
      </c>
    </row>
    <row r="107" spans="1:9" s="29" customFormat="1" ht="26.25" customHeight="1">
      <c r="A107" s="11" t="s">
        <v>405</v>
      </c>
      <c r="B107" s="14"/>
      <c r="C107" s="14"/>
      <c r="D107" s="15"/>
      <c r="E107" s="55" t="s">
        <v>453</v>
      </c>
      <c r="F107" s="65"/>
      <c r="G107" s="65"/>
      <c r="H107" s="101"/>
      <c r="I107" s="101"/>
    </row>
    <row r="108" spans="1:9" s="21" customFormat="1" ht="13.5">
      <c r="A108" s="18"/>
      <c r="B108" s="44"/>
      <c r="C108" s="18">
        <v>610000</v>
      </c>
      <c r="D108" s="19">
        <v>1</v>
      </c>
      <c r="E108" s="18" t="s">
        <v>183</v>
      </c>
      <c r="F108" s="66">
        <f>SUM(F109+F125+F130)</f>
        <v>4406000</v>
      </c>
      <c r="G108" s="66">
        <f>SUM(G109+G125+G130)</f>
        <v>2203000</v>
      </c>
      <c r="H108" s="102">
        <f>SUM(H109+H125+H130)</f>
        <v>2104592.3499999996</v>
      </c>
      <c r="I108" s="102">
        <f t="shared" ref="I108:I142" si="11">SUM(H108/(G108/100))</f>
        <v>95.533016341352678</v>
      </c>
    </row>
    <row r="109" spans="1:9" s="25" customFormat="1" ht="13.5">
      <c r="A109" s="22"/>
      <c r="B109" s="45"/>
      <c r="C109" s="22">
        <v>613000</v>
      </c>
      <c r="D109" s="23" t="s">
        <v>10</v>
      </c>
      <c r="E109" s="22" t="s">
        <v>184</v>
      </c>
      <c r="F109" s="67">
        <f>SUM(F110:F121)</f>
        <v>3981000</v>
      </c>
      <c r="G109" s="67">
        <f>SUM(G110:G121)</f>
        <v>1990500</v>
      </c>
      <c r="H109" s="103">
        <f>SUM(H110:H121)</f>
        <v>1894117.7499999998</v>
      </c>
      <c r="I109" s="102">
        <f t="shared" si="11"/>
        <v>95.157887465460931</v>
      </c>
    </row>
    <row r="110" spans="1:9" s="29" customFormat="1" ht="13.5">
      <c r="A110" s="26"/>
      <c r="B110" s="46" t="s">
        <v>189</v>
      </c>
      <c r="C110" s="26">
        <v>613100</v>
      </c>
      <c r="D110" s="27" t="s">
        <v>12</v>
      </c>
      <c r="E110" s="26" t="s">
        <v>186</v>
      </c>
      <c r="F110" s="69">
        <v>1000</v>
      </c>
      <c r="G110" s="69">
        <f t="shared" ref="G110:G121" si="12">SUM(F110/12)*6</f>
        <v>500</v>
      </c>
      <c r="H110" s="105">
        <v>865.2</v>
      </c>
      <c r="I110" s="102">
        <f t="shared" si="11"/>
        <v>173.04000000000002</v>
      </c>
    </row>
    <row r="111" spans="1:9" s="29" customFormat="1" ht="13.5">
      <c r="A111" s="26"/>
      <c r="B111" s="46" t="s">
        <v>216</v>
      </c>
      <c r="C111" s="26">
        <v>613200</v>
      </c>
      <c r="D111" s="27" t="s">
        <v>20</v>
      </c>
      <c r="E111" s="26" t="s">
        <v>217</v>
      </c>
      <c r="F111" s="69">
        <v>225000</v>
      </c>
      <c r="G111" s="69">
        <f t="shared" si="12"/>
        <v>112500</v>
      </c>
      <c r="H111" s="105">
        <v>131359.09</v>
      </c>
      <c r="I111" s="102">
        <f t="shared" si="11"/>
        <v>116.76363555555555</v>
      </c>
    </row>
    <row r="112" spans="1:9" s="29" customFormat="1" ht="13.5">
      <c r="A112" s="26"/>
      <c r="B112" s="46" t="s">
        <v>218</v>
      </c>
      <c r="C112" s="26">
        <v>613300</v>
      </c>
      <c r="D112" s="27" t="s">
        <v>23</v>
      </c>
      <c r="E112" s="26" t="s">
        <v>367</v>
      </c>
      <c r="F112" s="69">
        <v>1150000</v>
      </c>
      <c r="G112" s="69">
        <f t="shared" si="12"/>
        <v>575000</v>
      </c>
      <c r="H112" s="105">
        <v>529915.38</v>
      </c>
      <c r="I112" s="102">
        <f t="shared" si="11"/>
        <v>92.159196521739133</v>
      </c>
    </row>
    <row r="113" spans="1:9" s="29" customFormat="1" ht="13.5">
      <c r="A113" s="26"/>
      <c r="B113" s="46" t="s">
        <v>218</v>
      </c>
      <c r="C113" s="26">
        <v>613300</v>
      </c>
      <c r="D113" s="27" t="s">
        <v>192</v>
      </c>
      <c r="E113" s="26" t="s">
        <v>349</v>
      </c>
      <c r="F113" s="69">
        <v>970000</v>
      </c>
      <c r="G113" s="69">
        <f t="shared" si="12"/>
        <v>485000</v>
      </c>
      <c r="H113" s="105">
        <v>532928.69999999995</v>
      </c>
      <c r="I113" s="102">
        <f t="shared" si="11"/>
        <v>109.882206185567</v>
      </c>
    </row>
    <row r="114" spans="1:9" s="29" customFormat="1" ht="13.5">
      <c r="A114" s="26"/>
      <c r="B114" s="46" t="s">
        <v>219</v>
      </c>
      <c r="C114" s="26">
        <v>613300</v>
      </c>
      <c r="D114" s="27" t="s">
        <v>193</v>
      </c>
      <c r="E114" s="26" t="s">
        <v>431</v>
      </c>
      <c r="F114" s="69">
        <v>255000</v>
      </c>
      <c r="G114" s="69">
        <f t="shared" si="12"/>
        <v>127500</v>
      </c>
      <c r="H114" s="105">
        <v>97500</v>
      </c>
      <c r="I114" s="102">
        <f t="shared" si="11"/>
        <v>76.470588235294116</v>
      </c>
    </row>
    <row r="115" spans="1:9" s="29" customFormat="1" ht="13.5">
      <c r="A115" s="26"/>
      <c r="B115" s="46" t="s">
        <v>219</v>
      </c>
      <c r="C115" s="26">
        <v>613300</v>
      </c>
      <c r="D115" s="27" t="s">
        <v>194</v>
      </c>
      <c r="E115" s="26" t="s">
        <v>352</v>
      </c>
      <c r="F115" s="69">
        <v>150000</v>
      </c>
      <c r="G115" s="69">
        <f t="shared" si="12"/>
        <v>75000</v>
      </c>
      <c r="H115" s="105">
        <v>25013.89</v>
      </c>
      <c r="I115" s="102">
        <f t="shared" si="11"/>
        <v>33.351853333333331</v>
      </c>
    </row>
    <row r="116" spans="1:9" s="29" customFormat="1" ht="13.5">
      <c r="A116" s="26"/>
      <c r="B116" s="46" t="s">
        <v>189</v>
      </c>
      <c r="C116" s="26">
        <v>613300</v>
      </c>
      <c r="D116" s="27" t="s">
        <v>195</v>
      </c>
      <c r="E116" s="26" t="s">
        <v>378</v>
      </c>
      <c r="F116" s="69">
        <v>50000</v>
      </c>
      <c r="G116" s="69">
        <f t="shared" si="12"/>
        <v>25000</v>
      </c>
      <c r="H116" s="105">
        <v>49916.65</v>
      </c>
      <c r="I116" s="102">
        <f t="shared" si="11"/>
        <v>199.66660000000002</v>
      </c>
    </row>
    <row r="117" spans="1:9" s="29" customFormat="1" ht="13.5">
      <c r="A117" s="26"/>
      <c r="B117" s="46" t="s">
        <v>383</v>
      </c>
      <c r="C117" s="26">
        <v>613300</v>
      </c>
      <c r="D117" s="27" t="s">
        <v>347</v>
      </c>
      <c r="E117" s="26" t="s">
        <v>427</v>
      </c>
      <c r="F117" s="69">
        <v>420000</v>
      </c>
      <c r="G117" s="69">
        <f t="shared" si="12"/>
        <v>210000</v>
      </c>
      <c r="H117" s="105">
        <v>152265.01999999999</v>
      </c>
      <c r="I117" s="102">
        <f t="shared" si="11"/>
        <v>72.507152380952377</v>
      </c>
    </row>
    <row r="118" spans="1:9" s="29" customFormat="1" ht="13.5">
      <c r="A118" s="26"/>
      <c r="B118" s="46" t="s">
        <v>219</v>
      </c>
      <c r="C118" s="26">
        <v>613300</v>
      </c>
      <c r="D118" s="61" t="s">
        <v>348</v>
      </c>
      <c r="E118" s="26" t="s">
        <v>445</v>
      </c>
      <c r="F118" s="69">
        <v>150000</v>
      </c>
      <c r="G118" s="69">
        <f t="shared" si="12"/>
        <v>75000</v>
      </c>
      <c r="H118" s="105">
        <v>54944.63</v>
      </c>
      <c r="I118" s="102">
        <f t="shared" si="11"/>
        <v>73.259506666666667</v>
      </c>
    </row>
    <row r="119" spans="1:9" s="29" customFormat="1" ht="13.5">
      <c r="A119" s="26"/>
      <c r="B119" s="46" t="s">
        <v>191</v>
      </c>
      <c r="C119" s="26">
        <v>613700</v>
      </c>
      <c r="D119" s="61" t="s">
        <v>351</v>
      </c>
      <c r="E119" s="26" t="s">
        <v>350</v>
      </c>
      <c r="F119" s="69">
        <v>500000</v>
      </c>
      <c r="G119" s="69">
        <f t="shared" si="12"/>
        <v>250000</v>
      </c>
      <c r="H119" s="105">
        <v>284794.81</v>
      </c>
      <c r="I119" s="102">
        <f t="shared" si="11"/>
        <v>113.917924</v>
      </c>
    </row>
    <row r="120" spans="1:9" s="29" customFormat="1" ht="13.5">
      <c r="A120" s="26"/>
      <c r="B120" s="46" t="s">
        <v>189</v>
      </c>
      <c r="C120" s="26">
        <v>613900</v>
      </c>
      <c r="D120" s="61" t="s">
        <v>399</v>
      </c>
      <c r="E120" s="26" t="s">
        <v>187</v>
      </c>
      <c r="F120" s="69">
        <v>60000</v>
      </c>
      <c r="G120" s="69">
        <f t="shared" si="12"/>
        <v>30000</v>
      </c>
      <c r="H120" s="105">
        <v>33723.230000000003</v>
      </c>
      <c r="I120" s="102">
        <f t="shared" si="11"/>
        <v>112.41076666666667</v>
      </c>
    </row>
    <row r="121" spans="1:9" s="29" customFormat="1" ht="13.5">
      <c r="A121" s="26"/>
      <c r="B121" s="46" t="s">
        <v>191</v>
      </c>
      <c r="C121" s="26">
        <v>613900</v>
      </c>
      <c r="D121" s="61" t="s">
        <v>444</v>
      </c>
      <c r="E121" s="26" t="s">
        <v>221</v>
      </c>
      <c r="F121" s="69">
        <v>50000</v>
      </c>
      <c r="G121" s="69">
        <f t="shared" si="12"/>
        <v>25000</v>
      </c>
      <c r="H121" s="105">
        <v>891.15</v>
      </c>
      <c r="I121" s="102">
        <f t="shared" si="11"/>
        <v>3.5646</v>
      </c>
    </row>
    <row r="122" spans="1:9" s="25" customFormat="1" ht="13.5" hidden="1">
      <c r="A122" s="22"/>
      <c r="B122" s="45"/>
      <c r="C122" s="22"/>
      <c r="D122" s="23"/>
      <c r="E122" s="22"/>
      <c r="F122" s="67"/>
      <c r="G122" s="67"/>
      <c r="H122" s="103"/>
      <c r="I122" s="102" t="e">
        <f t="shared" si="11"/>
        <v>#DIV/0!</v>
      </c>
    </row>
    <row r="123" spans="1:9" s="29" customFormat="1" ht="13.5" hidden="1">
      <c r="A123" s="26"/>
      <c r="B123" s="46"/>
      <c r="C123" s="26"/>
      <c r="D123" s="27"/>
      <c r="E123" s="26"/>
      <c r="F123" s="69"/>
      <c r="G123" s="69"/>
      <c r="H123" s="105"/>
      <c r="I123" s="102" t="e">
        <f t="shared" si="11"/>
        <v>#DIV/0!</v>
      </c>
    </row>
    <row r="124" spans="1:9" s="29" customFormat="1" ht="13.5" hidden="1">
      <c r="A124" s="26"/>
      <c r="B124" s="46"/>
      <c r="C124" s="26"/>
      <c r="D124" s="61"/>
      <c r="E124" s="26"/>
      <c r="F124" s="69"/>
      <c r="G124" s="69"/>
      <c r="H124" s="105"/>
      <c r="I124" s="102" t="e">
        <f t="shared" si="11"/>
        <v>#DIV/0!</v>
      </c>
    </row>
    <row r="125" spans="1:9" s="25" customFormat="1" ht="13.5">
      <c r="A125" s="22"/>
      <c r="B125" s="45"/>
      <c r="C125" s="22">
        <v>614000</v>
      </c>
      <c r="D125" s="23" t="s">
        <v>29</v>
      </c>
      <c r="E125" s="22" t="s">
        <v>197</v>
      </c>
      <c r="F125" s="67">
        <f>SUM(F126:F129)</f>
        <v>325000</v>
      </c>
      <c r="G125" s="67">
        <f>SUM(G126:G129)</f>
        <v>162500</v>
      </c>
      <c r="H125" s="103">
        <f>SUM(H126:H129)</f>
        <v>135268.24</v>
      </c>
      <c r="I125" s="102">
        <f t="shared" si="11"/>
        <v>83.241993846153846</v>
      </c>
    </row>
    <row r="126" spans="1:9" s="29" customFormat="1" ht="13.5">
      <c r="A126" s="26"/>
      <c r="B126" s="46" t="s">
        <v>247</v>
      </c>
      <c r="C126" s="26">
        <v>614100</v>
      </c>
      <c r="D126" s="27" t="s">
        <v>31</v>
      </c>
      <c r="E126" s="26" t="s">
        <v>363</v>
      </c>
      <c r="F126" s="69">
        <v>90000</v>
      </c>
      <c r="G126" s="69">
        <f t="shared" ref="G126:G129" si="13">SUM(F126/12)*6</f>
        <v>45000</v>
      </c>
      <c r="H126" s="105">
        <v>44980</v>
      </c>
      <c r="I126" s="102">
        <f t="shared" si="11"/>
        <v>99.955555555555549</v>
      </c>
    </row>
    <row r="127" spans="1:9" s="29" customFormat="1" ht="13.5">
      <c r="A127" s="26"/>
      <c r="B127" s="46" t="s">
        <v>216</v>
      </c>
      <c r="C127" s="26">
        <v>614100</v>
      </c>
      <c r="D127" s="27" t="s">
        <v>199</v>
      </c>
      <c r="E127" s="26" t="s">
        <v>285</v>
      </c>
      <c r="F127" s="69">
        <v>120000</v>
      </c>
      <c r="G127" s="69">
        <f t="shared" si="13"/>
        <v>60000</v>
      </c>
      <c r="H127" s="105">
        <v>86288.24</v>
      </c>
      <c r="I127" s="102">
        <f t="shared" si="11"/>
        <v>143.81373333333335</v>
      </c>
    </row>
    <row r="128" spans="1:9" s="29" customFormat="1" ht="13.5">
      <c r="A128" s="26"/>
      <c r="B128" s="46" t="s">
        <v>219</v>
      </c>
      <c r="C128" s="26">
        <v>614400</v>
      </c>
      <c r="D128" s="27" t="s">
        <v>202</v>
      </c>
      <c r="E128" s="26" t="s">
        <v>432</v>
      </c>
      <c r="F128" s="69">
        <v>95000</v>
      </c>
      <c r="G128" s="69">
        <f t="shared" si="13"/>
        <v>47500</v>
      </c>
      <c r="H128" s="105">
        <v>0</v>
      </c>
      <c r="I128" s="102">
        <f t="shared" si="11"/>
        <v>0</v>
      </c>
    </row>
    <row r="129" spans="1:9" s="29" customFormat="1" ht="13.5">
      <c r="A129" s="26"/>
      <c r="B129" s="46" t="s">
        <v>198</v>
      </c>
      <c r="C129" s="26">
        <v>614400</v>
      </c>
      <c r="D129" s="27" t="s">
        <v>204</v>
      </c>
      <c r="E129" s="26" t="s">
        <v>441</v>
      </c>
      <c r="F129" s="69">
        <v>20000</v>
      </c>
      <c r="G129" s="69">
        <f t="shared" si="13"/>
        <v>10000</v>
      </c>
      <c r="H129" s="105">
        <v>4000</v>
      </c>
      <c r="I129" s="102">
        <f t="shared" si="11"/>
        <v>40</v>
      </c>
    </row>
    <row r="130" spans="1:9" s="25" customFormat="1" ht="13.5">
      <c r="A130" s="22"/>
      <c r="B130" s="45"/>
      <c r="C130" s="22">
        <v>61600</v>
      </c>
      <c r="D130" s="23" t="s">
        <v>45</v>
      </c>
      <c r="E130" s="22" t="s">
        <v>222</v>
      </c>
      <c r="F130" s="67">
        <f>SUM(F131)</f>
        <v>100000</v>
      </c>
      <c r="G130" s="67">
        <f>SUM(G131)</f>
        <v>50000</v>
      </c>
      <c r="H130" s="103">
        <f>SUM(H131)</f>
        <v>75206.36</v>
      </c>
      <c r="I130" s="102">
        <f t="shared" si="11"/>
        <v>150.41272000000001</v>
      </c>
    </row>
    <row r="131" spans="1:9" s="29" customFormat="1" ht="13.5">
      <c r="A131" s="26"/>
      <c r="B131" s="46" t="s">
        <v>223</v>
      </c>
      <c r="C131" s="26">
        <v>616100</v>
      </c>
      <c r="D131" s="27" t="s">
        <v>47</v>
      </c>
      <c r="E131" s="26" t="s">
        <v>224</v>
      </c>
      <c r="F131" s="69">
        <v>100000</v>
      </c>
      <c r="G131" s="69">
        <f>SUM(F131/12)*6</f>
        <v>50000</v>
      </c>
      <c r="H131" s="105">
        <v>75206.36</v>
      </c>
      <c r="I131" s="102">
        <f t="shared" si="11"/>
        <v>150.41272000000001</v>
      </c>
    </row>
    <row r="132" spans="1:9" s="25" customFormat="1" ht="13.5">
      <c r="A132" s="22"/>
      <c r="B132" s="45"/>
      <c r="C132" s="22">
        <v>821000</v>
      </c>
      <c r="D132" s="23" t="s">
        <v>313</v>
      </c>
      <c r="E132" s="54" t="s">
        <v>214</v>
      </c>
      <c r="F132" s="67">
        <f>SUM(F133:F140)</f>
        <v>15510000</v>
      </c>
      <c r="G132" s="67">
        <f>SUM(G133:G140)</f>
        <v>7755000</v>
      </c>
      <c r="H132" s="103">
        <f>SUM(H133:H140)</f>
        <v>732683.58</v>
      </c>
      <c r="I132" s="102">
        <f t="shared" si="11"/>
        <v>9.4478862669245647</v>
      </c>
    </row>
    <row r="133" spans="1:9" s="29" customFormat="1" ht="13.5">
      <c r="A133" s="26"/>
      <c r="B133" s="46" t="s">
        <v>189</v>
      </c>
      <c r="C133" s="26">
        <v>821100</v>
      </c>
      <c r="D133" s="27" t="s">
        <v>54</v>
      </c>
      <c r="E133" s="26" t="s">
        <v>329</v>
      </c>
      <c r="F133" s="69">
        <v>5000</v>
      </c>
      <c r="G133" s="69">
        <f t="shared" ref="G133:G141" si="14">SUM(F133/12)*6</f>
        <v>2500</v>
      </c>
      <c r="H133" s="105">
        <v>0</v>
      </c>
      <c r="I133" s="102">
        <f t="shared" si="11"/>
        <v>0</v>
      </c>
    </row>
    <row r="134" spans="1:9" s="29" customFormat="1" ht="13.5">
      <c r="A134" s="26"/>
      <c r="B134" s="46" t="s">
        <v>189</v>
      </c>
      <c r="C134" s="26">
        <v>821500</v>
      </c>
      <c r="D134" s="27" t="s">
        <v>72</v>
      </c>
      <c r="E134" s="26" t="s">
        <v>353</v>
      </c>
      <c r="F134" s="69">
        <v>50000</v>
      </c>
      <c r="G134" s="69">
        <f t="shared" si="14"/>
        <v>25000</v>
      </c>
      <c r="H134" s="105">
        <v>1730.43</v>
      </c>
      <c r="I134" s="102">
        <f t="shared" si="11"/>
        <v>6.9217200000000005</v>
      </c>
    </row>
    <row r="135" spans="1:9" s="29" customFormat="1" ht="13.5">
      <c r="A135" s="26"/>
      <c r="B135" s="46" t="s">
        <v>189</v>
      </c>
      <c r="C135" s="26">
        <v>821600</v>
      </c>
      <c r="D135" s="27" t="s">
        <v>82</v>
      </c>
      <c r="E135" s="26" t="s">
        <v>376</v>
      </c>
      <c r="F135" s="69">
        <v>10850000</v>
      </c>
      <c r="G135" s="69">
        <f t="shared" si="14"/>
        <v>5425000</v>
      </c>
      <c r="H135" s="105">
        <v>25696.75</v>
      </c>
      <c r="I135" s="102">
        <f t="shared" si="11"/>
        <v>0.47367281105990783</v>
      </c>
    </row>
    <row r="136" spans="1:9" s="29" customFormat="1" ht="13.5">
      <c r="A136" s="26"/>
      <c r="B136" s="46" t="s">
        <v>189</v>
      </c>
      <c r="C136" s="26">
        <v>821600</v>
      </c>
      <c r="D136" s="27" t="s">
        <v>88</v>
      </c>
      <c r="E136" s="26" t="s">
        <v>391</v>
      </c>
      <c r="F136" s="69">
        <v>2200000</v>
      </c>
      <c r="G136" s="69">
        <f t="shared" si="14"/>
        <v>1100000</v>
      </c>
      <c r="H136" s="105">
        <v>631242.19999999995</v>
      </c>
      <c r="I136" s="102">
        <f t="shared" si="11"/>
        <v>57.385654545454543</v>
      </c>
    </row>
    <row r="137" spans="1:9" s="29" customFormat="1" ht="13.5">
      <c r="A137" s="26"/>
      <c r="B137" s="46" t="s">
        <v>189</v>
      </c>
      <c r="C137" s="26">
        <v>821600</v>
      </c>
      <c r="D137" s="27" t="s">
        <v>94</v>
      </c>
      <c r="E137" s="26" t="s">
        <v>375</v>
      </c>
      <c r="F137" s="69">
        <v>2100000</v>
      </c>
      <c r="G137" s="69">
        <f t="shared" si="14"/>
        <v>1050000</v>
      </c>
      <c r="H137" s="105">
        <v>0</v>
      </c>
      <c r="I137" s="102">
        <f t="shared" si="11"/>
        <v>0</v>
      </c>
    </row>
    <row r="138" spans="1:9" s="29" customFormat="1" ht="13.5">
      <c r="A138" s="26"/>
      <c r="B138" s="46" t="s">
        <v>189</v>
      </c>
      <c r="C138" s="26">
        <v>821600</v>
      </c>
      <c r="D138" s="27" t="s">
        <v>121</v>
      </c>
      <c r="E138" s="26" t="s">
        <v>312</v>
      </c>
      <c r="F138" s="69">
        <v>200000</v>
      </c>
      <c r="G138" s="69">
        <f t="shared" si="14"/>
        <v>100000</v>
      </c>
      <c r="H138" s="105">
        <v>0</v>
      </c>
      <c r="I138" s="102">
        <f t="shared" si="11"/>
        <v>0</v>
      </c>
    </row>
    <row r="139" spans="1:9" s="29" customFormat="1" ht="13.5">
      <c r="A139" s="26"/>
      <c r="B139" s="46" t="s">
        <v>191</v>
      </c>
      <c r="C139" s="26">
        <v>821600</v>
      </c>
      <c r="D139" s="27" t="s">
        <v>151</v>
      </c>
      <c r="E139" s="26" t="s">
        <v>343</v>
      </c>
      <c r="F139" s="69">
        <v>30000</v>
      </c>
      <c r="G139" s="69">
        <f t="shared" si="14"/>
        <v>15000</v>
      </c>
      <c r="H139" s="105">
        <v>0</v>
      </c>
      <c r="I139" s="102">
        <f t="shared" si="11"/>
        <v>0</v>
      </c>
    </row>
    <row r="140" spans="1:9" s="29" customFormat="1" ht="13.5">
      <c r="A140" s="26"/>
      <c r="B140" s="46" t="s">
        <v>215</v>
      </c>
      <c r="C140" s="26">
        <v>821600</v>
      </c>
      <c r="D140" s="27" t="s">
        <v>158</v>
      </c>
      <c r="E140" s="26" t="s">
        <v>337</v>
      </c>
      <c r="F140" s="69">
        <v>75000</v>
      </c>
      <c r="G140" s="69">
        <f t="shared" si="14"/>
        <v>37500</v>
      </c>
      <c r="H140" s="105">
        <v>74014.2</v>
      </c>
      <c r="I140" s="102">
        <f t="shared" si="11"/>
        <v>197.37119999999999</v>
      </c>
    </row>
    <row r="141" spans="1:9" s="25" customFormat="1" ht="13.5">
      <c r="A141" s="22"/>
      <c r="B141" s="45" t="s">
        <v>223</v>
      </c>
      <c r="C141" s="22">
        <v>823100</v>
      </c>
      <c r="D141" s="23">
        <v>3</v>
      </c>
      <c r="E141" s="22" t="s">
        <v>225</v>
      </c>
      <c r="F141" s="67">
        <v>820000</v>
      </c>
      <c r="G141" s="69">
        <f t="shared" si="14"/>
        <v>410000</v>
      </c>
      <c r="H141" s="103">
        <v>423170.13</v>
      </c>
      <c r="I141" s="102">
        <f t="shared" si="11"/>
        <v>103.21222682926829</v>
      </c>
    </row>
    <row r="142" spans="1:9" s="29" customFormat="1" ht="13.5">
      <c r="A142" s="26"/>
      <c r="B142" s="46"/>
      <c r="C142" s="26"/>
      <c r="D142" s="27"/>
      <c r="E142" s="54" t="s">
        <v>417</v>
      </c>
      <c r="F142" s="67">
        <f>SUM(F108+F132+F141)</f>
        <v>20736000</v>
      </c>
      <c r="G142" s="67">
        <f>SUM(G108+G132+G141)</f>
        <v>10368000</v>
      </c>
      <c r="H142" s="103">
        <f>SUM(H108+H132+H141)</f>
        <v>3260446.0599999996</v>
      </c>
      <c r="I142" s="102">
        <f t="shared" si="11"/>
        <v>31.447203510802463</v>
      </c>
    </row>
    <row r="143" spans="1:9" s="29" customFormat="1" ht="12.75" hidden="1">
      <c r="A143" s="26"/>
      <c r="B143" s="26"/>
      <c r="C143" s="26"/>
      <c r="D143" s="27"/>
      <c r="E143" s="54"/>
      <c r="F143" s="67"/>
      <c r="G143" s="67"/>
      <c r="H143" s="103"/>
      <c r="I143" s="103"/>
    </row>
    <row r="144" spans="1:9" s="29" customFormat="1" ht="12.75">
      <c r="A144" s="11" t="s">
        <v>406</v>
      </c>
      <c r="B144" s="14"/>
      <c r="C144" s="14"/>
      <c r="D144" s="15"/>
      <c r="E144" s="55" t="s">
        <v>454</v>
      </c>
      <c r="F144" s="65"/>
      <c r="G144" s="65"/>
      <c r="H144" s="101"/>
      <c r="I144" s="101"/>
    </row>
    <row r="145" spans="1:9" s="21" customFormat="1" ht="13.5">
      <c r="A145" s="18"/>
      <c r="B145" s="18"/>
      <c r="C145" s="18">
        <v>610000</v>
      </c>
      <c r="D145" s="19">
        <v>1</v>
      </c>
      <c r="E145" s="18" t="s">
        <v>183</v>
      </c>
      <c r="F145" s="66">
        <f>SUM(F146+F149+F151+F162)</f>
        <v>5012900</v>
      </c>
      <c r="G145" s="66">
        <f>SUM(G146+G149+G151+G162)</f>
        <v>2506450</v>
      </c>
      <c r="H145" s="102">
        <f>SUM(H146+H149+H151+H162)</f>
        <v>2210256.91</v>
      </c>
      <c r="I145" s="102">
        <f t="shared" ref="I145:I168" si="15">SUM(H145/(G145/100))</f>
        <v>88.182764866644064</v>
      </c>
    </row>
    <row r="146" spans="1:9" s="25" customFormat="1" ht="13.5">
      <c r="A146" s="22"/>
      <c r="B146" s="45"/>
      <c r="C146" s="22">
        <v>611000</v>
      </c>
      <c r="D146" s="23" t="s">
        <v>10</v>
      </c>
      <c r="E146" s="22" t="s">
        <v>264</v>
      </c>
      <c r="F146" s="67">
        <f>SUM(F147+F148)</f>
        <v>3990000</v>
      </c>
      <c r="G146" s="67">
        <f>SUM(G147+G148)</f>
        <v>1995000</v>
      </c>
      <c r="H146" s="103">
        <f>SUM(H147+H148)</f>
        <v>1749118.46</v>
      </c>
      <c r="I146" s="102">
        <f t="shared" si="15"/>
        <v>87.675110776942347</v>
      </c>
    </row>
    <row r="147" spans="1:9" s="29" customFormat="1" ht="13.5">
      <c r="A147" s="26"/>
      <c r="B147" s="46" t="s">
        <v>247</v>
      </c>
      <c r="C147" s="26">
        <v>611100</v>
      </c>
      <c r="D147" s="27" t="s">
        <v>12</v>
      </c>
      <c r="E147" s="26" t="s">
        <v>265</v>
      </c>
      <c r="F147" s="69">
        <v>3510000</v>
      </c>
      <c r="G147" s="69">
        <f t="shared" ref="G147:G148" si="16">SUM(F147/12)*6</f>
        <v>1755000</v>
      </c>
      <c r="H147" s="105">
        <v>1506637.53</v>
      </c>
      <c r="I147" s="102">
        <f t="shared" si="15"/>
        <v>85.848292307692304</v>
      </c>
    </row>
    <row r="148" spans="1:9" s="29" customFormat="1" ht="13.5">
      <c r="A148" s="26"/>
      <c r="B148" s="46" t="s">
        <v>247</v>
      </c>
      <c r="C148" s="26">
        <v>611200</v>
      </c>
      <c r="D148" s="27" t="s">
        <v>20</v>
      </c>
      <c r="E148" s="26" t="s">
        <v>266</v>
      </c>
      <c r="F148" s="69">
        <v>480000</v>
      </c>
      <c r="G148" s="69">
        <f t="shared" si="16"/>
        <v>240000</v>
      </c>
      <c r="H148" s="105">
        <v>242480.93</v>
      </c>
      <c r="I148" s="102">
        <f t="shared" si="15"/>
        <v>101.03372083333333</v>
      </c>
    </row>
    <row r="149" spans="1:9" s="25" customFormat="1" ht="13.5">
      <c r="A149" s="22"/>
      <c r="B149" s="45"/>
      <c r="C149" s="22">
        <v>612000</v>
      </c>
      <c r="D149" s="23" t="s">
        <v>29</v>
      </c>
      <c r="E149" s="22" t="s">
        <v>267</v>
      </c>
      <c r="F149" s="67">
        <f>SUM(F150)</f>
        <v>376000</v>
      </c>
      <c r="G149" s="67">
        <f>SUM(G150)</f>
        <v>188000</v>
      </c>
      <c r="H149" s="103">
        <f>SUM(H150)</f>
        <v>163489.35999999999</v>
      </c>
      <c r="I149" s="102">
        <f t="shared" si="15"/>
        <v>86.962425531914889</v>
      </c>
    </row>
    <row r="150" spans="1:9" s="29" customFormat="1" ht="13.5">
      <c r="A150" s="26"/>
      <c r="B150" s="46" t="s">
        <v>247</v>
      </c>
      <c r="C150" s="26">
        <v>612100</v>
      </c>
      <c r="D150" s="27" t="s">
        <v>31</v>
      </c>
      <c r="E150" s="26" t="s">
        <v>267</v>
      </c>
      <c r="F150" s="69">
        <v>376000</v>
      </c>
      <c r="G150" s="69">
        <f>SUM(F150/12)*6</f>
        <v>188000</v>
      </c>
      <c r="H150" s="105">
        <v>163489.35999999999</v>
      </c>
      <c r="I150" s="102">
        <f t="shared" si="15"/>
        <v>86.962425531914889</v>
      </c>
    </row>
    <row r="151" spans="1:9" s="25" customFormat="1" ht="13.5">
      <c r="A151" s="22"/>
      <c r="B151" s="45"/>
      <c r="C151" s="22">
        <v>613000</v>
      </c>
      <c r="D151" s="23" t="s">
        <v>45</v>
      </c>
      <c r="E151" s="22" t="s">
        <v>184</v>
      </c>
      <c r="F151" s="67">
        <f>SUM(F152:F161)</f>
        <v>466900</v>
      </c>
      <c r="G151" s="67">
        <f>SUM(G152:G161)</f>
        <v>233450</v>
      </c>
      <c r="H151" s="103">
        <f>SUM(H152:H161)</f>
        <v>217866.37000000002</v>
      </c>
      <c r="I151" s="102">
        <f t="shared" si="15"/>
        <v>93.324639109016928</v>
      </c>
    </row>
    <row r="152" spans="1:9" s="29" customFormat="1" ht="13.5">
      <c r="A152" s="26"/>
      <c r="B152" s="46" t="s">
        <v>268</v>
      </c>
      <c r="C152" s="26">
        <v>613100</v>
      </c>
      <c r="D152" s="27" t="s">
        <v>47</v>
      </c>
      <c r="E152" s="26" t="s">
        <v>186</v>
      </c>
      <c r="F152" s="69">
        <v>1000</v>
      </c>
      <c r="G152" s="69">
        <f t="shared" ref="G152:G160" si="17">SUM(F152/12)*6</f>
        <v>500</v>
      </c>
      <c r="H152" s="105">
        <v>0</v>
      </c>
      <c r="I152" s="102">
        <f t="shared" si="15"/>
        <v>0</v>
      </c>
    </row>
    <row r="153" spans="1:9" s="29" customFormat="1" ht="13.5">
      <c r="A153" s="26"/>
      <c r="B153" s="46" t="s">
        <v>268</v>
      </c>
      <c r="C153" s="26">
        <v>613200</v>
      </c>
      <c r="D153" s="27" t="s">
        <v>50</v>
      </c>
      <c r="E153" s="26" t="s">
        <v>269</v>
      </c>
      <c r="F153" s="69">
        <v>100000</v>
      </c>
      <c r="G153" s="69">
        <f t="shared" si="17"/>
        <v>50000</v>
      </c>
      <c r="H153" s="105">
        <v>62649.07</v>
      </c>
      <c r="I153" s="102">
        <f t="shared" si="15"/>
        <v>125.29814</v>
      </c>
    </row>
    <row r="154" spans="1:9" s="29" customFormat="1" ht="13.5">
      <c r="A154" s="26"/>
      <c r="B154" s="46" t="s">
        <v>268</v>
      </c>
      <c r="C154" s="26">
        <v>613300</v>
      </c>
      <c r="D154" s="27" t="s">
        <v>270</v>
      </c>
      <c r="E154" s="26" t="s">
        <v>271</v>
      </c>
      <c r="F154" s="69">
        <v>90000</v>
      </c>
      <c r="G154" s="69">
        <f t="shared" si="17"/>
        <v>45000</v>
      </c>
      <c r="H154" s="105">
        <v>39688.660000000003</v>
      </c>
      <c r="I154" s="102">
        <f t="shared" si="15"/>
        <v>88.19702222222223</v>
      </c>
    </row>
    <row r="155" spans="1:9" s="29" customFormat="1" ht="13.5">
      <c r="A155" s="26"/>
      <c r="B155" s="46" t="s">
        <v>268</v>
      </c>
      <c r="C155" s="26">
        <v>613400</v>
      </c>
      <c r="D155" s="27" t="s">
        <v>272</v>
      </c>
      <c r="E155" s="26" t="s">
        <v>273</v>
      </c>
      <c r="F155" s="69">
        <v>60000</v>
      </c>
      <c r="G155" s="69">
        <f t="shared" si="17"/>
        <v>30000</v>
      </c>
      <c r="H155" s="105">
        <v>30803.89</v>
      </c>
      <c r="I155" s="102">
        <f t="shared" si="15"/>
        <v>102.67963333333333</v>
      </c>
    </row>
    <row r="156" spans="1:9" s="29" customFormat="1" ht="13.5">
      <c r="A156" s="26"/>
      <c r="B156" s="46" t="s">
        <v>268</v>
      </c>
      <c r="C156" s="26">
        <v>613500</v>
      </c>
      <c r="D156" s="27" t="s">
        <v>274</v>
      </c>
      <c r="E156" s="26" t="s">
        <v>275</v>
      </c>
      <c r="F156" s="69">
        <v>40000</v>
      </c>
      <c r="G156" s="69">
        <f t="shared" si="17"/>
        <v>20000</v>
      </c>
      <c r="H156" s="105">
        <v>15222.73</v>
      </c>
      <c r="I156" s="102">
        <f t="shared" si="15"/>
        <v>76.113649999999993</v>
      </c>
    </row>
    <row r="157" spans="1:9" s="29" customFormat="1" ht="13.5">
      <c r="A157" s="26"/>
      <c r="B157" s="46" t="s">
        <v>268</v>
      </c>
      <c r="C157" s="26">
        <v>613700</v>
      </c>
      <c r="D157" s="27" t="s">
        <v>276</v>
      </c>
      <c r="E157" s="26" t="s">
        <v>277</v>
      </c>
      <c r="F157" s="69">
        <v>45900</v>
      </c>
      <c r="G157" s="69">
        <f t="shared" si="17"/>
        <v>22950</v>
      </c>
      <c r="H157" s="105">
        <v>14692.63</v>
      </c>
      <c r="I157" s="102">
        <f t="shared" si="15"/>
        <v>64.020174291939</v>
      </c>
    </row>
    <row r="158" spans="1:9" s="29" customFormat="1" ht="13.5">
      <c r="A158" s="26"/>
      <c r="B158" s="46" t="s">
        <v>268</v>
      </c>
      <c r="C158" s="26">
        <v>613800</v>
      </c>
      <c r="D158" s="27" t="s">
        <v>278</v>
      </c>
      <c r="E158" s="26" t="s">
        <v>279</v>
      </c>
      <c r="F158" s="69">
        <v>15000</v>
      </c>
      <c r="G158" s="69">
        <f t="shared" si="17"/>
        <v>7500</v>
      </c>
      <c r="H158" s="105">
        <v>2105.7600000000002</v>
      </c>
      <c r="I158" s="102">
        <f t="shared" si="15"/>
        <v>28.076800000000002</v>
      </c>
    </row>
    <row r="159" spans="1:9" s="29" customFormat="1" ht="13.5">
      <c r="A159" s="26"/>
      <c r="B159" s="46" t="s">
        <v>189</v>
      </c>
      <c r="C159" s="26">
        <v>613900</v>
      </c>
      <c r="D159" s="61" t="s">
        <v>280</v>
      </c>
      <c r="E159" s="26" t="s">
        <v>355</v>
      </c>
      <c r="F159" s="69">
        <v>15000</v>
      </c>
      <c r="G159" s="69">
        <f t="shared" si="17"/>
        <v>7500</v>
      </c>
      <c r="H159" s="105">
        <v>4768</v>
      </c>
      <c r="I159" s="102">
        <f t="shared" si="15"/>
        <v>63.573333333333331</v>
      </c>
    </row>
    <row r="160" spans="1:9" s="29" customFormat="1" ht="13.5">
      <c r="A160" s="26"/>
      <c r="B160" s="46" t="s">
        <v>268</v>
      </c>
      <c r="C160" s="26">
        <v>613900</v>
      </c>
      <c r="D160" s="27" t="s">
        <v>400</v>
      </c>
      <c r="E160" s="26" t="s">
        <v>187</v>
      </c>
      <c r="F160" s="69">
        <v>100000</v>
      </c>
      <c r="G160" s="69">
        <f t="shared" si="17"/>
        <v>50000</v>
      </c>
      <c r="H160" s="105">
        <v>47935.63</v>
      </c>
      <c r="I160" s="102">
        <f t="shared" si="15"/>
        <v>95.871259999999992</v>
      </c>
    </row>
    <row r="161" spans="1:9" s="29" customFormat="1" ht="13.5" hidden="1">
      <c r="A161" s="26"/>
      <c r="B161" s="46"/>
      <c r="C161" s="26"/>
      <c r="D161" s="27"/>
      <c r="E161" s="26"/>
      <c r="F161" s="69"/>
      <c r="G161" s="69"/>
      <c r="H161" s="105"/>
      <c r="I161" s="102" t="e">
        <f t="shared" si="15"/>
        <v>#DIV/0!</v>
      </c>
    </row>
    <row r="162" spans="1:9" s="25" customFormat="1" ht="13.5" customHeight="1">
      <c r="A162" s="22"/>
      <c r="B162" s="45"/>
      <c r="C162" s="22">
        <v>614000</v>
      </c>
      <c r="D162" s="23" t="s">
        <v>282</v>
      </c>
      <c r="E162" s="22" t="s">
        <v>197</v>
      </c>
      <c r="F162" s="67">
        <f>SUM(F163)</f>
        <v>180000</v>
      </c>
      <c r="G162" s="67">
        <f>SUM(G163)</f>
        <v>90000</v>
      </c>
      <c r="H162" s="103">
        <f>SUM(H163)</f>
        <v>79782.720000000001</v>
      </c>
      <c r="I162" s="102">
        <f t="shared" si="15"/>
        <v>88.647466666666674</v>
      </c>
    </row>
    <row r="163" spans="1:9" s="29" customFormat="1" ht="13.5">
      <c r="A163" s="26"/>
      <c r="B163" s="46" t="s">
        <v>189</v>
      </c>
      <c r="C163" s="26">
        <v>614200</v>
      </c>
      <c r="D163" s="27" t="s">
        <v>283</v>
      </c>
      <c r="E163" s="26" t="s">
        <v>336</v>
      </c>
      <c r="F163" s="69">
        <v>180000</v>
      </c>
      <c r="G163" s="69">
        <f>SUM(F163/12)*6</f>
        <v>90000</v>
      </c>
      <c r="H163" s="105">
        <v>79782.720000000001</v>
      </c>
      <c r="I163" s="102">
        <f t="shared" si="15"/>
        <v>88.647466666666674</v>
      </c>
    </row>
    <row r="164" spans="1:9" s="25" customFormat="1" ht="13.5">
      <c r="A164" s="22"/>
      <c r="B164" s="45"/>
      <c r="C164" s="22">
        <v>821000</v>
      </c>
      <c r="D164" s="23">
        <v>2</v>
      </c>
      <c r="E164" s="54" t="s">
        <v>214</v>
      </c>
      <c r="F164" s="67">
        <f>SUM(F165:F167)</f>
        <v>160400</v>
      </c>
      <c r="G164" s="67">
        <f>SUM(G165:G167)</f>
        <v>80200</v>
      </c>
      <c r="H164" s="103">
        <f>SUM(H165:H167)</f>
        <v>1429</v>
      </c>
      <c r="I164" s="102">
        <f t="shared" si="15"/>
        <v>1.7817955112219452</v>
      </c>
    </row>
    <row r="165" spans="1:9" s="29" customFormat="1" ht="13.5">
      <c r="A165" s="26"/>
      <c r="B165" s="46" t="s">
        <v>268</v>
      </c>
      <c r="C165" s="26">
        <v>821300</v>
      </c>
      <c r="D165" s="27" t="s">
        <v>54</v>
      </c>
      <c r="E165" s="26" t="s">
        <v>287</v>
      </c>
      <c r="F165" s="69">
        <v>81000</v>
      </c>
      <c r="G165" s="69">
        <f t="shared" ref="G165:G167" si="18">SUM(F165/12)*6</f>
        <v>40500</v>
      </c>
      <c r="H165" s="105">
        <v>1429</v>
      </c>
      <c r="I165" s="102">
        <f t="shared" si="15"/>
        <v>3.528395061728395</v>
      </c>
    </row>
    <row r="166" spans="1:9" s="29" customFormat="1" ht="13.5" hidden="1">
      <c r="A166" s="26"/>
      <c r="B166" s="46"/>
      <c r="C166" s="26"/>
      <c r="D166" s="27"/>
      <c r="E166" s="26"/>
      <c r="F166" s="69"/>
      <c r="G166" s="69">
        <f t="shared" si="18"/>
        <v>0</v>
      </c>
      <c r="H166" s="105"/>
      <c r="I166" s="102" t="e">
        <f t="shared" si="15"/>
        <v>#DIV/0!</v>
      </c>
    </row>
    <row r="167" spans="1:9" s="29" customFormat="1" ht="13.5">
      <c r="A167" s="26"/>
      <c r="B167" s="46" t="s">
        <v>268</v>
      </c>
      <c r="C167" s="26">
        <v>821600</v>
      </c>
      <c r="D167" s="27" t="s">
        <v>72</v>
      </c>
      <c r="E167" s="26" t="s">
        <v>288</v>
      </c>
      <c r="F167" s="69">
        <v>79400</v>
      </c>
      <c r="G167" s="69">
        <f t="shared" si="18"/>
        <v>39700</v>
      </c>
      <c r="H167" s="105">
        <v>0</v>
      </c>
      <c r="I167" s="102">
        <f t="shared" si="15"/>
        <v>0</v>
      </c>
    </row>
    <row r="168" spans="1:9" s="29" customFormat="1" ht="13.5">
      <c r="A168" s="26"/>
      <c r="B168" s="46"/>
      <c r="C168" s="26"/>
      <c r="D168" s="27"/>
      <c r="E168" s="54" t="s">
        <v>418</v>
      </c>
      <c r="F168" s="67">
        <f>SUM(F145+F164)</f>
        <v>5173300</v>
      </c>
      <c r="G168" s="67">
        <f>SUM(G145+G164)</f>
        <v>2586650</v>
      </c>
      <c r="H168" s="103">
        <f>SUM(H145+H164)</f>
        <v>2211685.91</v>
      </c>
      <c r="I168" s="102">
        <f t="shared" si="15"/>
        <v>85.503872189898132</v>
      </c>
    </row>
    <row r="169" spans="1:9" s="17" customFormat="1" ht="12.75">
      <c r="A169" s="11" t="s">
        <v>407</v>
      </c>
      <c r="B169" s="49"/>
      <c r="C169" s="49"/>
      <c r="D169" s="50"/>
      <c r="E169" s="55" t="s">
        <v>455</v>
      </c>
      <c r="F169" s="72"/>
      <c r="G169" s="72"/>
      <c r="H169" s="111"/>
      <c r="I169" s="111"/>
    </row>
    <row r="170" spans="1:9" s="21" customFormat="1" ht="13.5">
      <c r="A170" s="18"/>
      <c r="B170" s="18"/>
      <c r="C170" s="18">
        <v>610000</v>
      </c>
      <c r="D170" s="19">
        <v>1</v>
      </c>
      <c r="E170" s="18" t="s">
        <v>183</v>
      </c>
      <c r="F170" s="66">
        <f>SUM(F171)</f>
        <v>34500</v>
      </c>
      <c r="G170" s="66">
        <f>SUM(G171)</f>
        <v>17250</v>
      </c>
      <c r="H170" s="102">
        <f>SUM(H171)</f>
        <v>15544.15</v>
      </c>
      <c r="I170" s="102">
        <f t="shared" ref="I170:I175" si="19">SUM(H170/(G170/100))</f>
        <v>90.111014492753625</v>
      </c>
    </row>
    <row r="171" spans="1:9" s="25" customFormat="1" ht="13.5">
      <c r="A171" s="22"/>
      <c r="B171" s="45"/>
      <c r="C171" s="22">
        <v>613000</v>
      </c>
      <c r="D171" s="23" t="s">
        <v>10</v>
      </c>
      <c r="E171" s="22" t="s">
        <v>184</v>
      </c>
      <c r="F171" s="67">
        <f>SUM(F172:F173)</f>
        <v>34500</v>
      </c>
      <c r="G171" s="67">
        <f>SUM(G172:G173)</f>
        <v>17250</v>
      </c>
      <c r="H171" s="103">
        <f>SUM(H172:H173)</f>
        <v>15544.15</v>
      </c>
      <c r="I171" s="102">
        <f t="shared" si="19"/>
        <v>90.111014492753625</v>
      </c>
    </row>
    <row r="172" spans="1:9" s="29" customFormat="1" ht="13.5">
      <c r="A172" s="26"/>
      <c r="B172" s="46" t="s">
        <v>185</v>
      </c>
      <c r="C172" s="26">
        <v>613100</v>
      </c>
      <c r="D172" s="27" t="s">
        <v>12</v>
      </c>
      <c r="E172" s="26" t="s">
        <v>186</v>
      </c>
      <c r="F172" s="69">
        <v>4500</v>
      </c>
      <c r="G172" s="69">
        <f t="shared" ref="G172:G174" si="20">SUM(F172/12)*6</f>
        <v>2250</v>
      </c>
      <c r="H172" s="105">
        <v>0</v>
      </c>
      <c r="I172" s="102">
        <f t="shared" si="19"/>
        <v>0</v>
      </c>
    </row>
    <row r="173" spans="1:9" s="29" customFormat="1" ht="13.5">
      <c r="A173" s="26"/>
      <c r="B173" s="46" t="s">
        <v>185</v>
      </c>
      <c r="C173" s="26">
        <v>613900</v>
      </c>
      <c r="D173" s="27" t="s">
        <v>20</v>
      </c>
      <c r="E173" s="26" t="s">
        <v>187</v>
      </c>
      <c r="F173" s="69">
        <v>30000</v>
      </c>
      <c r="G173" s="69">
        <f t="shared" si="20"/>
        <v>15000</v>
      </c>
      <c r="H173" s="105">
        <v>15544.15</v>
      </c>
      <c r="I173" s="102">
        <f t="shared" si="19"/>
        <v>103.62766666666667</v>
      </c>
    </row>
    <row r="174" spans="1:9" s="25" customFormat="1" ht="13.5">
      <c r="A174" s="22"/>
      <c r="B174" s="45" t="s">
        <v>185</v>
      </c>
      <c r="C174" s="22"/>
      <c r="D174" s="23" t="s">
        <v>313</v>
      </c>
      <c r="E174" s="22" t="s">
        <v>188</v>
      </c>
      <c r="F174" s="67">
        <v>20000</v>
      </c>
      <c r="G174" s="69">
        <f t="shared" si="20"/>
        <v>10000</v>
      </c>
      <c r="H174" s="103">
        <v>0</v>
      </c>
      <c r="I174" s="102">
        <f t="shared" si="19"/>
        <v>0</v>
      </c>
    </row>
    <row r="175" spans="1:9" s="29" customFormat="1" ht="13.5">
      <c r="A175" s="26"/>
      <c r="B175" s="26"/>
      <c r="C175" s="26"/>
      <c r="D175" s="27"/>
      <c r="E175" s="54" t="s">
        <v>419</v>
      </c>
      <c r="F175" s="67">
        <f>SUM(F170+F174)</f>
        <v>54500</v>
      </c>
      <c r="G175" s="67">
        <f>SUM(G170+G174)</f>
        <v>27250</v>
      </c>
      <c r="H175" s="103">
        <f>SUM(H170+H174)</f>
        <v>15544.15</v>
      </c>
      <c r="I175" s="102">
        <f t="shared" si="19"/>
        <v>57.042752293577983</v>
      </c>
    </row>
    <row r="176" spans="1:9" s="17" customFormat="1" ht="12.75">
      <c r="A176" s="11" t="s">
        <v>408</v>
      </c>
      <c r="B176" s="49"/>
      <c r="C176" s="49"/>
      <c r="D176" s="50"/>
      <c r="E176" s="55" t="s">
        <v>456</v>
      </c>
      <c r="F176" s="72"/>
      <c r="G176" s="72"/>
      <c r="H176" s="111"/>
      <c r="I176" s="111"/>
    </row>
    <row r="177" spans="1:9" s="21" customFormat="1" ht="13.5">
      <c r="A177" s="18"/>
      <c r="B177" s="18"/>
      <c r="C177" s="18">
        <v>610000</v>
      </c>
      <c r="D177" s="19">
        <v>1</v>
      </c>
      <c r="E177" s="18" t="s">
        <v>183</v>
      </c>
      <c r="F177" s="66">
        <f>SUM(F178)</f>
        <v>184000</v>
      </c>
      <c r="G177" s="66">
        <f>SUM(G178)</f>
        <v>92000</v>
      </c>
      <c r="H177" s="102">
        <f>SUM(H178)</f>
        <v>77479.25</v>
      </c>
      <c r="I177" s="102">
        <f t="shared" ref="I177:I185" si="21">SUM(H177/(G177/100))</f>
        <v>84.216576086956522</v>
      </c>
    </row>
    <row r="178" spans="1:9" s="25" customFormat="1" ht="13.5">
      <c r="A178" s="22"/>
      <c r="B178" s="45"/>
      <c r="C178" s="22">
        <v>613000</v>
      </c>
      <c r="D178" s="23" t="s">
        <v>10</v>
      </c>
      <c r="E178" s="22" t="s">
        <v>184</v>
      </c>
      <c r="F178" s="67">
        <f>SUM(F179:F184)</f>
        <v>184000</v>
      </c>
      <c r="G178" s="67">
        <f>SUM(G179:G184)</f>
        <v>92000</v>
      </c>
      <c r="H178" s="103">
        <f>SUM(H179:H184)</f>
        <v>77479.25</v>
      </c>
      <c r="I178" s="102">
        <f t="shared" si="21"/>
        <v>84.216576086956522</v>
      </c>
    </row>
    <row r="179" spans="1:9" s="29" customFormat="1" ht="13.5">
      <c r="A179" s="26"/>
      <c r="B179" s="46" t="s">
        <v>185</v>
      </c>
      <c r="C179" s="26">
        <v>613100</v>
      </c>
      <c r="D179" s="27" t="s">
        <v>12</v>
      </c>
      <c r="E179" s="26" t="s">
        <v>186</v>
      </c>
      <c r="F179" s="69">
        <v>1000</v>
      </c>
      <c r="G179" s="69">
        <f t="shared" ref="G179:G184" si="22">SUM(F179/12)*6</f>
        <v>500</v>
      </c>
      <c r="H179" s="105">
        <v>0</v>
      </c>
      <c r="I179" s="102">
        <f t="shared" si="21"/>
        <v>0</v>
      </c>
    </row>
    <row r="180" spans="1:9" s="29" customFormat="1" ht="13.5">
      <c r="A180" s="26"/>
      <c r="B180" s="46" t="s">
        <v>185</v>
      </c>
      <c r="C180" s="26">
        <v>613900</v>
      </c>
      <c r="D180" s="27" t="s">
        <v>20</v>
      </c>
      <c r="E180" s="26" t="s">
        <v>187</v>
      </c>
      <c r="F180" s="69">
        <v>20000</v>
      </c>
      <c r="G180" s="69">
        <f t="shared" si="22"/>
        <v>10000</v>
      </c>
      <c r="H180" s="105">
        <v>3525.46</v>
      </c>
      <c r="I180" s="102">
        <f t="shared" si="21"/>
        <v>35.254600000000003</v>
      </c>
    </row>
    <row r="181" spans="1:9" s="29" customFormat="1" ht="13.5">
      <c r="A181" s="26"/>
      <c r="B181" s="46" t="s">
        <v>185</v>
      </c>
      <c r="C181" s="26">
        <v>613900</v>
      </c>
      <c r="D181" s="27" t="s">
        <v>23</v>
      </c>
      <c r="E181" s="26" t="s">
        <v>228</v>
      </c>
      <c r="F181" s="69">
        <v>20000</v>
      </c>
      <c r="G181" s="69">
        <f t="shared" si="22"/>
        <v>10000</v>
      </c>
      <c r="H181" s="105">
        <v>4990.49</v>
      </c>
      <c r="I181" s="102">
        <f t="shared" si="21"/>
        <v>49.904899999999998</v>
      </c>
    </row>
    <row r="182" spans="1:9" s="29" customFormat="1" ht="13.5">
      <c r="A182" s="26"/>
      <c r="B182" s="46" t="s">
        <v>247</v>
      </c>
      <c r="C182" s="26">
        <v>613900</v>
      </c>
      <c r="D182" s="27" t="s">
        <v>192</v>
      </c>
      <c r="E182" s="26" t="s">
        <v>480</v>
      </c>
      <c r="F182" s="69">
        <v>16000</v>
      </c>
      <c r="G182" s="69">
        <f t="shared" si="22"/>
        <v>8000</v>
      </c>
      <c r="H182" s="105">
        <v>7764</v>
      </c>
      <c r="I182" s="102">
        <f t="shared" si="21"/>
        <v>97.05</v>
      </c>
    </row>
    <row r="183" spans="1:9" s="29" customFormat="1" ht="13.5">
      <c r="A183" s="26"/>
      <c r="B183" s="46" t="s">
        <v>185</v>
      </c>
      <c r="C183" s="26">
        <v>613900</v>
      </c>
      <c r="D183" s="27" t="s">
        <v>193</v>
      </c>
      <c r="E183" s="26" t="s">
        <v>289</v>
      </c>
      <c r="F183" s="69">
        <v>112000</v>
      </c>
      <c r="G183" s="69">
        <f t="shared" si="22"/>
        <v>56000</v>
      </c>
      <c r="H183" s="105">
        <v>56425.7</v>
      </c>
      <c r="I183" s="102">
        <f t="shared" si="21"/>
        <v>100.76017857142857</v>
      </c>
    </row>
    <row r="184" spans="1:9" s="29" customFormat="1" ht="13.5">
      <c r="A184" s="26"/>
      <c r="B184" s="46" t="s">
        <v>247</v>
      </c>
      <c r="C184" s="26">
        <v>613900</v>
      </c>
      <c r="D184" s="27" t="s">
        <v>194</v>
      </c>
      <c r="E184" s="26" t="s">
        <v>281</v>
      </c>
      <c r="F184" s="69">
        <v>15000</v>
      </c>
      <c r="G184" s="69">
        <f t="shared" si="22"/>
        <v>7500</v>
      </c>
      <c r="H184" s="105">
        <v>4773.6000000000004</v>
      </c>
      <c r="I184" s="102">
        <f t="shared" si="21"/>
        <v>63.648000000000003</v>
      </c>
    </row>
    <row r="185" spans="1:9" s="29" customFormat="1" ht="13.5">
      <c r="A185" s="26"/>
      <c r="B185" s="26"/>
      <c r="C185" s="26"/>
      <c r="D185" s="27"/>
      <c r="E185" s="54" t="s">
        <v>420</v>
      </c>
      <c r="F185" s="67">
        <f>SUM(F177)</f>
        <v>184000</v>
      </c>
      <c r="G185" s="67">
        <f>SUM(G177)</f>
        <v>92000</v>
      </c>
      <c r="H185" s="103">
        <f>SUM(H177)</f>
        <v>77479.25</v>
      </c>
      <c r="I185" s="102">
        <f t="shared" si="21"/>
        <v>84.216576086956522</v>
      </c>
    </row>
    <row r="186" spans="1:9" s="17" customFormat="1" ht="12.75">
      <c r="A186" s="11" t="s">
        <v>409</v>
      </c>
      <c r="B186" s="49"/>
      <c r="C186" s="49"/>
      <c r="D186" s="50"/>
      <c r="E186" s="55" t="s">
        <v>457</v>
      </c>
      <c r="F186" s="72"/>
      <c r="G186" s="72"/>
      <c r="H186" s="111"/>
      <c r="I186" s="111"/>
    </row>
    <row r="187" spans="1:9" s="21" customFormat="1" ht="13.5">
      <c r="A187" s="18"/>
      <c r="B187" s="18"/>
      <c r="C187" s="18">
        <v>610000</v>
      </c>
      <c r="D187" s="19">
        <v>1</v>
      </c>
      <c r="E187" s="18" t="s">
        <v>183</v>
      </c>
      <c r="F187" s="66">
        <f>SUM(F188)</f>
        <v>6000</v>
      </c>
      <c r="G187" s="66">
        <f>SUM(G188)</f>
        <v>3000</v>
      </c>
      <c r="H187" s="102">
        <f>SUM(H188)</f>
        <v>0</v>
      </c>
      <c r="I187" s="102">
        <f t="shared" ref="I187:I191" si="23">SUM(H187/(G187/100))</f>
        <v>0</v>
      </c>
    </row>
    <row r="188" spans="1:9" s="25" customFormat="1" ht="13.5">
      <c r="A188" s="22"/>
      <c r="B188" s="45"/>
      <c r="C188" s="22">
        <v>613000</v>
      </c>
      <c r="D188" s="23" t="s">
        <v>10</v>
      </c>
      <c r="E188" s="22" t="s">
        <v>184</v>
      </c>
      <c r="F188" s="67">
        <f>SUM(F189:F190)</f>
        <v>6000</v>
      </c>
      <c r="G188" s="67">
        <f>SUM(G189:G190)</f>
        <v>3000</v>
      </c>
      <c r="H188" s="103">
        <f>SUM(H189:H190)</f>
        <v>0</v>
      </c>
      <c r="I188" s="102">
        <f t="shared" si="23"/>
        <v>0</v>
      </c>
    </row>
    <row r="189" spans="1:9" s="29" customFormat="1" ht="13.5">
      <c r="A189" s="26"/>
      <c r="B189" s="46" t="s">
        <v>185</v>
      </c>
      <c r="C189" s="26">
        <v>613100</v>
      </c>
      <c r="D189" s="27" t="s">
        <v>12</v>
      </c>
      <c r="E189" s="26" t="s">
        <v>186</v>
      </c>
      <c r="F189" s="69">
        <v>1000</v>
      </c>
      <c r="G189" s="69">
        <f t="shared" ref="G189:G190" si="24">SUM(F189/12)*6</f>
        <v>500</v>
      </c>
      <c r="H189" s="105">
        <v>0</v>
      </c>
      <c r="I189" s="102">
        <f t="shared" si="23"/>
        <v>0</v>
      </c>
    </row>
    <row r="190" spans="1:9" s="29" customFormat="1" ht="13.5">
      <c r="A190" s="26"/>
      <c r="B190" s="46" t="s">
        <v>185</v>
      </c>
      <c r="C190" s="26">
        <v>613900</v>
      </c>
      <c r="D190" s="27" t="s">
        <v>20</v>
      </c>
      <c r="E190" s="26" t="s">
        <v>187</v>
      </c>
      <c r="F190" s="69">
        <v>5000</v>
      </c>
      <c r="G190" s="69">
        <f t="shared" si="24"/>
        <v>2500</v>
      </c>
      <c r="H190" s="105">
        <v>0</v>
      </c>
      <c r="I190" s="102">
        <f t="shared" si="23"/>
        <v>0</v>
      </c>
    </row>
    <row r="191" spans="1:9" s="29" customFormat="1" ht="13.5">
      <c r="A191" s="26"/>
      <c r="B191" s="26"/>
      <c r="C191" s="26"/>
      <c r="D191" s="27"/>
      <c r="E191" s="54" t="s">
        <v>421</v>
      </c>
      <c r="F191" s="67">
        <f>SUM(F187)</f>
        <v>6000</v>
      </c>
      <c r="G191" s="67">
        <f>SUM(G187)</f>
        <v>3000</v>
      </c>
      <c r="H191" s="103">
        <f>SUM(H187)</f>
        <v>0</v>
      </c>
      <c r="I191" s="102">
        <f t="shared" si="23"/>
        <v>0</v>
      </c>
    </row>
    <row r="192" spans="1:9" s="29" customFormat="1" ht="12.75">
      <c r="A192" s="11" t="s">
        <v>410</v>
      </c>
      <c r="B192" s="14"/>
      <c r="C192" s="14"/>
      <c r="D192" s="15"/>
      <c r="E192" s="14" t="s">
        <v>458</v>
      </c>
      <c r="F192" s="65"/>
      <c r="G192" s="65"/>
      <c r="H192" s="101"/>
      <c r="I192" s="101"/>
    </row>
    <row r="193" spans="1:9" s="21" customFormat="1" ht="13.5">
      <c r="A193" s="18"/>
      <c r="B193" s="18"/>
      <c r="C193" s="18">
        <v>610000</v>
      </c>
      <c r="D193" s="19">
        <v>1</v>
      </c>
      <c r="E193" s="18" t="s">
        <v>183</v>
      </c>
      <c r="F193" s="66">
        <f>SUM(F194)</f>
        <v>4000</v>
      </c>
      <c r="G193" s="66">
        <f>SUM(G194)</f>
        <v>2000</v>
      </c>
      <c r="H193" s="102">
        <f>SUM(H194)</f>
        <v>44.4</v>
      </c>
      <c r="I193" s="102">
        <f t="shared" ref="I193:I197" si="25">SUM(H193/(G193/100))</f>
        <v>2.2199999999999998</v>
      </c>
    </row>
    <row r="194" spans="1:9" s="25" customFormat="1" ht="13.5">
      <c r="A194" s="22"/>
      <c r="B194" s="45"/>
      <c r="C194" s="22">
        <v>613000</v>
      </c>
      <c r="D194" s="23" t="s">
        <v>10</v>
      </c>
      <c r="E194" s="22" t="s">
        <v>184</v>
      </c>
      <c r="F194" s="67">
        <f>SUM(F195:F196)</f>
        <v>4000</v>
      </c>
      <c r="G194" s="67">
        <f>SUM(G195:G196)</f>
        <v>2000</v>
      </c>
      <c r="H194" s="103">
        <f>SUM(H195:H196)</f>
        <v>44.4</v>
      </c>
      <c r="I194" s="102">
        <f t="shared" si="25"/>
        <v>2.2199999999999998</v>
      </c>
    </row>
    <row r="195" spans="1:9" s="29" customFormat="1" ht="13.5">
      <c r="A195" s="26"/>
      <c r="B195" s="46" t="s">
        <v>209</v>
      </c>
      <c r="C195" s="26">
        <v>613100</v>
      </c>
      <c r="D195" s="27" t="s">
        <v>12</v>
      </c>
      <c r="E195" s="26" t="s">
        <v>186</v>
      </c>
      <c r="F195" s="69">
        <v>1000</v>
      </c>
      <c r="G195" s="69">
        <f t="shared" ref="G195:G196" si="26">SUM(F195/12)*6</f>
        <v>500</v>
      </c>
      <c r="H195" s="105">
        <v>0</v>
      </c>
      <c r="I195" s="102">
        <f t="shared" si="25"/>
        <v>0</v>
      </c>
    </row>
    <row r="196" spans="1:9" s="29" customFormat="1" ht="13.5">
      <c r="A196" s="26"/>
      <c r="B196" s="46" t="s">
        <v>209</v>
      </c>
      <c r="C196" s="26">
        <v>613900</v>
      </c>
      <c r="D196" s="27" t="s">
        <v>20</v>
      </c>
      <c r="E196" s="26" t="s">
        <v>187</v>
      </c>
      <c r="F196" s="69">
        <v>3000</v>
      </c>
      <c r="G196" s="69">
        <f t="shared" si="26"/>
        <v>1500</v>
      </c>
      <c r="H196" s="105">
        <v>44.4</v>
      </c>
      <c r="I196" s="102">
        <f t="shared" si="25"/>
        <v>2.96</v>
      </c>
    </row>
    <row r="197" spans="1:9" s="29" customFormat="1" ht="13.5">
      <c r="A197" s="26"/>
      <c r="B197" s="26"/>
      <c r="C197" s="26"/>
      <c r="D197" s="27"/>
      <c r="E197" s="54" t="s">
        <v>422</v>
      </c>
      <c r="F197" s="67">
        <f>SUM(F193)</f>
        <v>4000</v>
      </c>
      <c r="G197" s="67">
        <f>SUM(G193)</f>
        <v>2000</v>
      </c>
      <c r="H197" s="103">
        <f>SUM(H193)</f>
        <v>44.4</v>
      </c>
      <c r="I197" s="102">
        <f t="shared" si="25"/>
        <v>2.2199999999999998</v>
      </c>
    </row>
    <row r="198" spans="1:9" s="17" customFormat="1" ht="12.75" customHeight="1">
      <c r="A198" s="48" t="s">
        <v>411</v>
      </c>
      <c r="B198" s="49"/>
      <c r="C198" s="49"/>
      <c r="D198" s="50"/>
      <c r="E198" s="49" t="s">
        <v>459</v>
      </c>
      <c r="F198" s="72"/>
      <c r="G198" s="72"/>
      <c r="H198" s="111"/>
      <c r="I198" s="111"/>
    </row>
    <row r="199" spans="1:9" s="21" customFormat="1" ht="13.5">
      <c r="A199" s="18"/>
      <c r="B199" s="18"/>
      <c r="C199" s="18">
        <v>610000</v>
      </c>
      <c r="D199" s="19">
        <v>1</v>
      </c>
      <c r="E199" s="18" t="s">
        <v>183</v>
      </c>
      <c r="F199" s="66">
        <f>SUM(F200+F203+F205+F214)</f>
        <v>2936500</v>
      </c>
      <c r="G199" s="66">
        <f>SUM(G200+G203+G205+G214)</f>
        <v>1468250</v>
      </c>
      <c r="H199" s="102">
        <f>SUM(H200+H203+H205+H214)</f>
        <v>3359804.32</v>
      </c>
      <c r="I199" s="102">
        <f t="shared" ref="I199:I223" si="27">SUM(H199/(G199/100))</f>
        <v>228.83053430955218</v>
      </c>
    </row>
    <row r="200" spans="1:9" s="25" customFormat="1" ht="13.5">
      <c r="A200" s="22"/>
      <c r="B200" s="45"/>
      <c r="C200" s="22">
        <v>611000</v>
      </c>
      <c r="D200" s="23" t="s">
        <v>10</v>
      </c>
      <c r="E200" s="22" t="s">
        <v>264</v>
      </c>
      <c r="F200" s="67">
        <f>SUM(F201+F202)</f>
        <v>478000</v>
      </c>
      <c r="G200" s="67">
        <f>SUM(G201+G202)</f>
        <v>239000</v>
      </c>
      <c r="H200" s="103">
        <f>SUM(H201+H202)</f>
        <v>232243.03999999998</v>
      </c>
      <c r="I200" s="102">
        <f t="shared" si="27"/>
        <v>97.172820083681998</v>
      </c>
    </row>
    <row r="201" spans="1:9" s="29" customFormat="1" ht="13.5">
      <c r="A201" s="26"/>
      <c r="B201" s="46">
        <v>1091</v>
      </c>
      <c r="C201" s="26">
        <v>611100</v>
      </c>
      <c r="D201" s="27" t="s">
        <v>12</v>
      </c>
      <c r="E201" s="26" t="s">
        <v>265</v>
      </c>
      <c r="F201" s="69">
        <v>413000</v>
      </c>
      <c r="G201" s="69">
        <f t="shared" ref="G201:G202" si="28">SUM(F201/12)*6</f>
        <v>206500</v>
      </c>
      <c r="H201" s="105">
        <v>207705.43</v>
      </c>
      <c r="I201" s="102">
        <f t="shared" si="27"/>
        <v>100.58374334140436</v>
      </c>
    </row>
    <row r="202" spans="1:9" s="29" customFormat="1" ht="13.5">
      <c r="A202" s="26"/>
      <c r="B202" s="46">
        <v>1091</v>
      </c>
      <c r="C202" s="26">
        <v>611200</v>
      </c>
      <c r="D202" s="27" t="s">
        <v>20</v>
      </c>
      <c r="E202" s="26" t="s">
        <v>266</v>
      </c>
      <c r="F202" s="69">
        <v>65000</v>
      </c>
      <c r="G202" s="69">
        <f t="shared" si="28"/>
        <v>32500</v>
      </c>
      <c r="H202" s="105">
        <v>24537.61</v>
      </c>
      <c r="I202" s="102">
        <f t="shared" si="27"/>
        <v>75.500338461538462</v>
      </c>
    </row>
    <row r="203" spans="1:9" s="25" customFormat="1" ht="13.5">
      <c r="A203" s="22"/>
      <c r="B203" s="45"/>
      <c r="C203" s="22">
        <v>612000</v>
      </c>
      <c r="D203" s="23" t="s">
        <v>29</v>
      </c>
      <c r="E203" s="22" t="s">
        <v>267</v>
      </c>
      <c r="F203" s="67">
        <f>SUM(F204)</f>
        <v>44000</v>
      </c>
      <c r="G203" s="67">
        <f>SUM(G204)</f>
        <v>22000</v>
      </c>
      <c r="H203" s="103">
        <f>SUM(H204)</f>
        <v>21864.07</v>
      </c>
      <c r="I203" s="102">
        <f t="shared" si="27"/>
        <v>99.382136363636363</v>
      </c>
    </row>
    <row r="204" spans="1:9" s="29" customFormat="1" ht="13.5">
      <c r="A204" s="26"/>
      <c r="B204" s="46">
        <v>1091</v>
      </c>
      <c r="C204" s="26">
        <v>612100</v>
      </c>
      <c r="D204" s="27" t="s">
        <v>31</v>
      </c>
      <c r="E204" s="26" t="s">
        <v>267</v>
      </c>
      <c r="F204" s="69">
        <v>44000</v>
      </c>
      <c r="G204" s="69">
        <f>SUM(F204/12)*6</f>
        <v>22000</v>
      </c>
      <c r="H204" s="105">
        <v>21864.07</v>
      </c>
      <c r="I204" s="102">
        <f t="shared" si="27"/>
        <v>99.382136363636363</v>
      </c>
    </row>
    <row r="205" spans="1:9" s="25" customFormat="1" ht="13.5">
      <c r="A205" s="22"/>
      <c r="B205" s="45"/>
      <c r="C205" s="22">
        <v>613000</v>
      </c>
      <c r="D205" s="23" t="s">
        <v>45</v>
      </c>
      <c r="E205" s="22" t="s">
        <v>184</v>
      </c>
      <c r="F205" s="67">
        <f>SUM(F206:F213)</f>
        <v>64500</v>
      </c>
      <c r="G205" s="67">
        <f>SUM(G206:G213)</f>
        <v>32250</v>
      </c>
      <c r="H205" s="103">
        <f>SUM(H206:H213)</f>
        <v>33366.949999999997</v>
      </c>
      <c r="I205" s="102">
        <f t="shared" si="27"/>
        <v>103.46341085271317</v>
      </c>
    </row>
    <row r="206" spans="1:9" s="29" customFormat="1" ht="13.5">
      <c r="A206" s="26"/>
      <c r="B206" s="46">
        <v>1091</v>
      </c>
      <c r="C206" s="26">
        <v>613100</v>
      </c>
      <c r="D206" s="27" t="s">
        <v>47</v>
      </c>
      <c r="E206" s="26" t="s">
        <v>186</v>
      </c>
      <c r="F206" s="69">
        <v>1000</v>
      </c>
      <c r="G206" s="69">
        <f t="shared" ref="G206:G221" si="29">SUM(F206/12)*6</f>
        <v>500</v>
      </c>
      <c r="H206" s="105">
        <v>300</v>
      </c>
      <c r="I206" s="102">
        <f t="shared" si="27"/>
        <v>60</v>
      </c>
    </row>
    <row r="207" spans="1:9" s="29" customFormat="1" ht="13.5">
      <c r="A207" s="26"/>
      <c r="B207" s="46">
        <v>1091</v>
      </c>
      <c r="C207" s="26">
        <v>613200</v>
      </c>
      <c r="D207" s="27" t="s">
        <v>50</v>
      </c>
      <c r="E207" s="26" t="s">
        <v>269</v>
      </c>
      <c r="F207" s="69">
        <v>14000</v>
      </c>
      <c r="G207" s="69">
        <f t="shared" si="29"/>
        <v>7000</v>
      </c>
      <c r="H207" s="105">
        <v>5780.92</v>
      </c>
      <c r="I207" s="102">
        <f t="shared" si="27"/>
        <v>82.584571428571437</v>
      </c>
    </row>
    <row r="208" spans="1:9" s="29" customFormat="1" ht="13.5">
      <c r="A208" s="26"/>
      <c r="B208" s="46">
        <v>1091</v>
      </c>
      <c r="C208" s="26">
        <v>613300</v>
      </c>
      <c r="D208" s="27" t="s">
        <v>270</v>
      </c>
      <c r="E208" s="26" t="s">
        <v>271</v>
      </c>
      <c r="F208" s="69">
        <v>15000</v>
      </c>
      <c r="G208" s="69">
        <f t="shared" si="29"/>
        <v>7500</v>
      </c>
      <c r="H208" s="105">
        <v>10514.23</v>
      </c>
      <c r="I208" s="102">
        <f t="shared" si="27"/>
        <v>140.18973333333332</v>
      </c>
    </row>
    <row r="209" spans="1:9" s="29" customFormat="1" ht="13.5">
      <c r="A209" s="26"/>
      <c r="B209" s="46">
        <v>1091</v>
      </c>
      <c r="C209" s="26">
        <v>613400</v>
      </c>
      <c r="D209" s="27" t="s">
        <v>272</v>
      </c>
      <c r="E209" s="26" t="s">
        <v>273</v>
      </c>
      <c r="F209" s="69">
        <v>8000</v>
      </c>
      <c r="G209" s="69">
        <f t="shared" si="29"/>
        <v>4000</v>
      </c>
      <c r="H209" s="105">
        <v>5969.21</v>
      </c>
      <c r="I209" s="102">
        <f t="shared" si="27"/>
        <v>149.23025000000001</v>
      </c>
    </row>
    <row r="210" spans="1:9" s="29" customFormat="1" ht="13.5">
      <c r="A210" s="26"/>
      <c r="B210" s="46">
        <v>1091</v>
      </c>
      <c r="C210" s="26">
        <v>614500</v>
      </c>
      <c r="D210" s="27" t="s">
        <v>274</v>
      </c>
      <c r="E210" s="26" t="s">
        <v>328</v>
      </c>
      <c r="F210" s="69">
        <v>2000</v>
      </c>
      <c r="G210" s="69">
        <f t="shared" si="29"/>
        <v>1000</v>
      </c>
      <c r="H210" s="105">
        <v>290.35000000000002</v>
      </c>
      <c r="I210" s="102">
        <f t="shared" si="27"/>
        <v>29.035000000000004</v>
      </c>
    </row>
    <row r="211" spans="1:9" s="29" customFormat="1" ht="13.5">
      <c r="A211" s="26"/>
      <c r="B211" s="46">
        <v>1091</v>
      </c>
      <c r="C211" s="26">
        <v>613700</v>
      </c>
      <c r="D211" s="27" t="s">
        <v>276</v>
      </c>
      <c r="E211" s="26" t="s">
        <v>277</v>
      </c>
      <c r="F211" s="69">
        <v>6000</v>
      </c>
      <c r="G211" s="69">
        <f t="shared" si="29"/>
        <v>3000</v>
      </c>
      <c r="H211" s="105">
        <v>997.19</v>
      </c>
      <c r="I211" s="102">
        <f t="shared" si="27"/>
        <v>33.239666666666672</v>
      </c>
    </row>
    <row r="212" spans="1:9" s="29" customFormat="1" ht="13.5">
      <c r="A212" s="26"/>
      <c r="B212" s="46">
        <v>1091</v>
      </c>
      <c r="C212" s="26">
        <v>613800</v>
      </c>
      <c r="D212" s="27" t="s">
        <v>278</v>
      </c>
      <c r="E212" s="26" t="s">
        <v>291</v>
      </c>
      <c r="F212" s="69">
        <v>7000</v>
      </c>
      <c r="G212" s="69">
        <f t="shared" si="29"/>
        <v>3500</v>
      </c>
      <c r="H212" s="105">
        <v>2536.41</v>
      </c>
      <c r="I212" s="102">
        <f t="shared" si="27"/>
        <v>72.468857142857132</v>
      </c>
    </row>
    <row r="213" spans="1:9" s="29" customFormat="1" ht="13.5">
      <c r="A213" s="26"/>
      <c r="B213" s="46">
        <v>1091</v>
      </c>
      <c r="C213" s="26">
        <v>613900</v>
      </c>
      <c r="D213" s="27" t="s">
        <v>280</v>
      </c>
      <c r="E213" s="26" t="s">
        <v>187</v>
      </c>
      <c r="F213" s="69">
        <v>11500</v>
      </c>
      <c r="G213" s="69">
        <f t="shared" si="29"/>
        <v>5750</v>
      </c>
      <c r="H213" s="105">
        <v>6978.64</v>
      </c>
      <c r="I213" s="102">
        <f t="shared" si="27"/>
        <v>121.36765217391304</v>
      </c>
    </row>
    <row r="214" spans="1:9" s="25" customFormat="1" ht="13.5">
      <c r="A214" s="22"/>
      <c r="B214" s="45"/>
      <c r="C214" s="22">
        <v>614000</v>
      </c>
      <c r="D214" s="23" t="s">
        <v>282</v>
      </c>
      <c r="E214" s="22" t="s">
        <v>197</v>
      </c>
      <c r="F214" s="67">
        <f>SUM(F215:F219)</f>
        <v>2350000</v>
      </c>
      <c r="G214" s="67">
        <f>SUM(G215:G219)</f>
        <v>1175000</v>
      </c>
      <c r="H214" s="103">
        <f>SUM(H215:H219)</f>
        <v>3072330.26</v>
      </c>
      <c r="I214" s="102">
        <f t="shared" si="27"/>
        <v>261.47491574468086</v>
      </c>
    </row>
    <row r="215" spans="1:9" s="29" customFormat="1" ht="13.5">
      <c r="A215" s="26"/>
      <c r="B215" s="46">
        <v>1091</v>
      </c>
      <c r="C215" s="26">
        <v>614200</v>
      </c>
      <c r="D215" s="27" t="s">
        <v>283</v>
      </c>
      <c r="E215" s="26" t="s">
        <v>359</v>
      </c>
      <c r="F215" s="69">
        <v>170000</v>
      </c>
      <c r="G215" s="69">
        <f t="shared" si="29"/>
        <v>85000</v>
      </c>
      <c r="H215" s="105">
        <v>101540.11</v>
      </c>
      <c r="I215" s="102">
        <f t="shared" si="27"/>
        <v>119.45895294117648</v>
      </c>
    </row>
    <row r="216" spans="1:9" s="29" customFormat="1" ht="13.5">
      <c r="A216" s="26"/>
      <c r="B216" s="46">
        <v>1091</v>
      </c>
      <c r="C216" s="26">
        <v>614200</v>
      </c>
      <c r="D216" s="27" t="s">
        <v>284</v>
      </c>
      <c r="E216" s="26" t="s">
        <v>292</v>
      </c>
      <c r="F216" s="69">
        <v>2000000</v>
      </c>
      <c r="G216" s="69">
        <f t="shared" si="29"/>
        <v>1000000</v>
      </c>
      <c r="H216" s="105">
        <v>2970790.15</v>
      </c>
      <c r="I216" s="102">
        <f t="shared" si="27"/>
        <v>297.07901499999997</v>
      </c>
    </row>
    <row r="217" spans="1:9" s="29" customFormat="1" ht="13.5">
      <c r="A217" s="26"/>
      <c r="B217" s="46">
        <v>1091</v>
      </c>
      <c r="C217" s="26">
        <v>614200</v>
      </c>
      <c r="D217" s="27" t="s">
        <v>286</v>
      </c>
      <c r="E217" s="26" t="s">
        <v>435</v>
      </c>
      <c r="F217" s="69">
        <v>100000</v>
      </c>
      <c r="G217" s="69">
        <f t="shared" si="29"/>
        <v>50000</v>
      </c>
      <c r="H217" s="105">
        <v>0</v>
      </c>
      <c r="I217" s="102">
        <f t="shared" si="27"/>
        <v>0</v>
      </c>
    </row>
    <row r="218" spans="1:9" s="29" customFormat="1" ht="13.5">
      <c r="A218" s="26"/>
      <c r="B218" s="46">
        <v>1091</v>
      </c>
      <c r="C218" s="26">
        <v>614200</v>
      </c>
      <c r="D218" s="27" t="s">
        <v>297</v>
      </c>
      <c r="E218" s="26" t="s">
        <v>446</v>
      </c>
      <c r="F218" s="69">
        <v>30000</v>
      </c>
      <c r="G218" s="69">
        <f t="shared" si="29"/>
        <v>15000</v>
      </c>
      <c r="H218" s="105">
        <v>0</v>
      </c>
      <c r="I218" s="102">
        <f t="shared" si="27"/>
        <v>0</v>
      </c>
    </row>
    <row r="219" spans="1:9" s="29" customFormat="1" ht="13.5">
      <c r="A219" s="26"/>
      <c r="B219" s="46">
        <v>1091</v>
      </c>
      <c r="C219" s="26">
        <v>614200</v>
      </c>
      <c r="D219" s="27" t="s">
        <v>300</v>
      </c>
      <c r="E219" s="26" t="s">
        <v>436</v>
      </c>
      <c r="F219" s="69">
        <v>50000</v>
      </c>
      <c r="G219" s="69">
        <f t="shared" si="29"/>
        <v>25000</v>
      </c>
      <c r="H219" s="105">
        <v>0</v>
      </c>
      <c r="I219" s="102">
        <f t="shared" si="27"/>
        <v>0</v>
      </c>
    </row>
    <row r="220" spans="1:9" s="25" customFormat="1" ht="13.5">
      <c r="A220" s="22"/>
      <c r="B220" s="45"/>
      <c r="C220" s="22">
        <v>821000</v>
      </c>
      <c r="D220" s="23">
        <v>2</v>
      </c>
      <c r="E220" s="54" t="s">
        <v>214</v>
      </c>
      <c r="F220" s="67">
        <f>SUM(F221)</f>
        <v>5000</v>
      </c>
      <c r="G220" s="67">
        <f>SUM(G221)</f>
        <v>2500</v>
      </c>
      <c r="H220" s="103">
        <f>SUM(H221)</f>
        <v>3878.55</v>
      </c>
      <c r="I220" s="102">
        <f t="shared" si="27"/>
        <v>155.142</v>
      </c>
    </row>
    <row r="221" spans="1:9" s="29" customFormat="1" ht="13.5">
      <c r="A221" s="26"/>
      <c r="B221" s="46" t="s">
        <v>268</v>
      </c>
      <c r="C221" s="26">
        <v>821300</v>
      </c>
      <c r="D221" s="27" t="s">
        <v>54</v>
      </c>
      <c r="E221" s="26" t="s">
        <v>287</v>
      </c>
      <c r="F221" s="69">
        <v>5000</v>
      </c>
      <c r="G221" s="69">
        <f t="shared" si="29"/>
        <v>2500</v>
      </c>
      <c r="H221" s="105">
        <v>3878.55</v>
      </c>
      <c r="I221" s="102">
        <f t="shared" si="27"/>
        <v>155.142</v>
      </c>
    </row>
    <row r="222" spans="1:9" s="29" customFormat="1" ht="13.5">
      <c r="A222" s="34"/>
      <c r="B222" s="34"/>
      <c r="C222" s="34"/>
      <c r="D222" s="35"/>
      <c r="E222" s="54" t="s">
        <v>423</v>
      </c>
      <c r="F222" s="73">
        <f>SUM(F199+F220)</f>
        <v>2941500</v>
      </c>
      <c r="G222" s="73">
        <f>SUM(G199+G220)</f>
        <v>1470750</v>
      </c>
      <c r="H222" s="112">
        <f>SUM(H199+H220)</f>
        <v>3363682.8699999996</v>
      </c>
      <c r="I222" s="102">
        <f t="shared" si="27"/>
        <v>228.70527757946624</v>
      </c>
    </row>
    <row r="223" spans="1:9" s="29" customFormat="1" ht="13.5">
      <c r="A223" s="26"/>
      <c r="B223" s="26"/>
      <c r="C223" s="26"/>
      <c r="D223" s="27"/>
      <c r="E223" s="54" t="s">
        <v>293</v>
      </c>
      <c r="F223" s="67">
        <f>SUM(F14+F34+F81+F106+F142+F168+F175+F185+F191+F197+F222)</f>
        <v>34980000</v>
      </c>
      <c r="G223" s="67">
        <f>SUM(G14+G34+G81+G106+G142+G168+G175+G185+G191+G197+G222)</f>
        <v>17490000</v>
      </c>
      <c r="H223" s="103">
        <f>SUM(H14+H34+H81+H106+H142+H168+H175+H185+H191+H197+H222)</f>
        <v>11440797.9</v>
      </c>
      <c r="I223" s="102">
        <f t="shared" si="27"/>
        <v>65.413367066895376</v>
      </c>
    </row>
    <row r="224" spans="1:9" s="29" customFormat="1" ht="12" customHeight="1">
      <c r="A224" s="48"/>
      <c r="B224" s="49"/>
      <c r="C224" s="49"/>
      <c r="D224" s="50"/>
      <c r="E224" s="49" t="s">
        <v>460</v>
      </c>
      <c r="F224" s="72"/>
      <c r="G224" s="72"/>
      <c r="H224" s="111"/>
      <c r="I224" s="111"/>
    </row>
    <row r="225" spans="1:9" s="21" customFormat="1" ht="13.5">
      <c r="A225" s="18">
        <v>610000</v>
      </c>
      <c r="B225" s="18"/>
      <c r="C225" s="18"/>
      <c r="D225" s="19" t="s">
        <v>314</v>
      </c>
      <c r="E225" s="18" t="s">
        <v>183</v>
      </c>
      <c r="F225" s="66">
        <f>SUM(F226+F229+F231+F240+F248)</f>
        <v>17313500</v>
      </c>
      <c r="G225" s="66">
        <f>SUM(G226+G229+G231+G240+G248)</f>
        <v>8656750</v>
      </c>
      <c r="H225" s="102">
        <f>SUM(H226+H229+H231+H240+H248)</f>
        <v>10279636.640000001</v>
      </c>
      <c r="I225" s="102">
        <f t="shared" ref="I225:I259" si="30">SUM(H225/(G225/100))</f>
        <v>118.74706604672654</v>
      </c>
    </row>
    <row r="226" spans="1:9" s="25" customFormat="1" ht="13.5">
      <c r="A226" s="22">
        <v>611000</v>
      </c>
      <c r="B226" s="22"/>
      <c r="C226" s="22"/>
      <c r="D226" s="23" t="s">
        <v>10</v>
      </c>
      <c r="E226" s="22" t="s">
        <v>264</v>
      </c>
      <c r="F226" s="67">
        <f>SUM(F227+F228)</f>
        <v>4468000</v>
      </c>
      <c r="G226" s="67">
        <f>SUM(G227+G228)</f>
        <v>2234000</v>
      </c>
      <c r="H226" s="103">
        <f>SUM(H227+H228)</f>
        <v>1981361.5</v>
      </c>
      <c r="I226" s="102">
        <f t="shared" si="30"/>
        <v>88.691204118173673</v>
      </c>
    </row>
    <row r="227" spans="1:9" s="29" customFormat="1" ht="13.5">
      <c r="A227" s="26"/>
      <c r="B227" s="26">
        <v>611100</v>
      </c>
      <c r="C227" s="26"/>
      <c r="D227" s="27" t="s">
        <v>12</v>
      </c>
      <c r="E227" s="26" t="s">
        <v>265</v>
      </c>
      <c r="F227" s="69">
        <f t="shared" ref="F227:H228" si="31">SUM(F147+F201)</f>
        <v>3923000</v>
      </c>
      <c r="G227" s="69">
        <f t="shared" si="31"/>
        <v>1961500</v>
      </c>
      <c r="H227" s="105">
        <f t="shared" si="31"/>
        <v>1714342.96</v>
      </c>
      <c r="I227" s="102">
        <f t="shared" si="30"/>
        <v>87.399590109609989</v>
      </c>
    </row>
    <row r="228" spans="1:9" s="29" customFormat="1" ht="13.5">
      <c r="A228" s="26"/>
      <c r="B228" s="26">
        <v>611200</v>
      </c>
      <c r="C228" s="26"/>
      <c r="D228" s="27" t="s">
        <v>20</v>
      </c>
      <c r="E228" s="26" t="s">
        <v>266</v>
      </c>
      <c r="F228" s="69">
        <f t="shared" si="31"/>
        <v>545000</v>
      </c>
      <c r="G228" s="69">
        <f t="shared" si="31"/>
        <v>272500</v>
      </c>
      <c r="H228" s="105">
        <f t="shared" si="31"/>
        <v>267018.53999999998</v>
      </c>
      <c r="I228" s="102">
        <f t="shared" si="30"/>
        <v>97.988455045871547</v>
      </c>
    </row>
    <row r="229" spans="1:9" s="25" customFormat="1" ht="13.5">
      <c r="A229" s="22">
        <v>612000</v>
      </c>
      <c r="B229" s="22"/>
      <c r="C229" s="22"/>
      <c r="D229" s="23" t="s">
        <v>29</v>
      </c>
      <c r="E229" s="22" t="s">
        <v>267</v>
      </c>
      <c r="F229" s="67">
        <f>SUM(F230)</f>
        <v>420000</v>
      </c>
      <c r="G229" s="67">
        <f>SUM(G230)</f>
        <v>210000</v>
      </c>
      <c r="H229" s="103">
        <f>SUM(H230)</f>
        <v>185353.43</v>
      </c>
      <c r="I229" s="102">
        <f t="shared" si="30"/>
        <v>88.26353809523809</v>
      </c>
    </row>
    <row r="230" spans="1:9" s="29" customFormat="1" ht="13.5">
      <c r="A230" s="26"/>
      <c r="B230" s="26">
        <v>612100</v>
      </c>
      <c r="C230" s="26"/>
      <c r="D230" s="27" t="s">
        <v>31</v>
      </c>
      <c r="E230" s="26" t="s">
        <v>267</v>
      </c>
      <c r="F230" s="69">
        <f>SUM(F150+F204)</f>
        <v>420000</v>
      </c>
      <c r="G230" s="69">
        <f>SUM(G150+G204)</f>
        <v>210000</v>
      </c>
      <c r="H230" s="105">
        <f>SUM(H150+H204)</f>
        <v>185353.43</v>
      </c>
      <c r="I230" s="102">
        <f t="shared" si="30"/>
        <v>88.26353809523809</v>
      </c>
    </row>
    <row r="231" spans="1:9" s="25" customFormat="1" ht="13.5">
      <c r="A231" s="22">
        <v>613000</v>
      </c>
      <c r="B231" s="22"/>
      <c r="C231" s="22"/>
      <c r="D231" s="23" t="s">
        <v>45</v>
      </c>
      <c r="E231" s="22" t="s">
        <v>184</v>
      </c>
      <c r="F231" s="67">
        <f>SUM(F232:F239)</f>
        <v>5634900</v>
      </c>
      <c r="G231" s="67">
        <f>SUM(G232:G239)</f>
        <v>2817450</v>
      </c>
      <c r="H231" s="103">
        <f>SUM(H232:H239)</f>
        <v>2475466.6399999997</v>
      </c>
      <c r="I231" s="102">
        <f t="shared" si="30"/>
        <v>87.861954604340795</v>
      </c>
    </row>
    <row r="232" spans="1:9" s="29" customFormat="1" ht="13.5">
      <c r="A232" s="26"/>
      <c r="B232" s="26">
        <v>613100</v>
      </c>
      <c r="C232" s="26"/>
      <c r="D232" s="27" t="s">
        <v>47</v>
      </c>
      <c r="E232" s="26" t="s">
        <v>186</v>
      </c>
      <c r="F232" s="69">
        <f>SUM(F7+F18+F38+F85+F110+F152+F172+F179+F189+F195+F206)</f>
        <v>14500</v>
      </c>
      <c r="G232" s="69">
        <f>SUM(G7+G18+G38+G85+G110+G152+G172+G179+G189+G195+G206)</f>
        <v>7250</v>
      </c>
      <c r="H232" s="105">
        <f>SUM(H7+H18+H38+H85+H110+H152+H172+H179+H189+H195+H206)</f>
        <v>2928.4</v>
      </c>
      <c r="I232" s="102">
        <f t="shared" si="30"/>
        <v>40.391724137931035</v>
      </c>
    </row>
    <row r="233" spans="1:9" s="29" customFormat="1" ht="13.5">
      <c r="A233" s="26"/>
      <c r="B233" s="26">
        <v>613200</v>
      </c>
      <c r="C233" s="26"/>
      <c r="D233" s="27" t="s">
        <v>50</v>
      </c>
      <c r="E233" s="26" t="s">
        <v>269</v>
      </c>
      <c r="F233" s="69">
        <f>SUM(F111+F153+F207)</f>
        <v>339000</v>
      </c>
      <c r="G233" s="69">
        <f>SUM(G111+G153+G207)</f>
        <v>169500</v>
      </c>
      <c r="H233" s="105">
        <f>SUM(H111+H153+H207)</f>
        <v>199789.08000000002</v>
      </c>
      <c r="I233" s="102">
        <f t="shared" si="30"/>
        <v>117.86966371681417</v>
      </c>
    </row>
    <row r="234" spans="1:9" s="29" customFormat="1" ht="13.5">
      <c r="A234" s="26"/>
      <c r="B234" s="26">
        <v>613300</v>
      </c>
      <c r="C234" s="26"/>
      <c r="D234" s="27" t="s">
        <v>270</v>
      </c>
      <c r="E234" s="26" t="s">
        <v>271</v>
      </c>
      <c r="F234" s="69">
        <f>SUM(F154+F112+F113+F114+F115+F116+F117+F118+F208)</f>
        <v>3250000</v>
      </c>
      <c r="G234" s="69">
        <f>SUM(G154+G112+G113+G114+G115+G116+G117+G118+G208)</f>
        <v>1625000</v>
      </c>
      <c r="H234" s="105">
        <f>SUM(H154+H112+H113+H114+H115+H116+H117+H118+H208)</f>
        <v>1492687.1599999997</v>
      </c>
      <c r="I234" s="102">
        <f t="shared" si="30"/>
        <v>91.857671384615358</v>
      </c>
    </row>
    <row r="235" spans="1:9" s="29" customFormat="1" ht="13.5">
      <c r="A235" s="26"/>
      <c r="B235" s="26">
        <v>613400</v>
      </c>
      <c r="C235" s="26"/>
      <c r="D235" s="27" t="s">
        <v>272</v>
      </c>
      <c r="E235" s="26" t="s">
        <v>273</v>
      </c>
      <c r="F235" s="69">
        <f>SUM(F86+F87+F155+F209)</f>
        <v>92400</v>
      </c>
      <c r="G235" s="69">
        <f>SUM(G86+G87+G155+G209)</f>
        <v>46200</v>
      </c>
      <c r="H235" s="105">
        <f>SUM(H86+H87+H155+H209)</f>
        <v>36773.1</v>
      </c>
      <c r="I235" s="102">
        <f t="shared" si="30"/>
        <v>79.595454545454544</v>
      </c>
    </row>
    <row r="236" spans="1:9" s="29" customFormat="1" ht="13.5">
      <c r="A236" s="26"/>
      <c r="B236" s="26">
        <v>613500</v>
      </c>
      <c r="C236" s="26"/>
      <c r="D236" s="27" t="s">
        <v>274</v>
      </c>
      <c r="E236" s="26" t="s">
        <v>275</v>
      </c>
      <c r="F236" s="69">
        <f>SUM(F39+F156+F210)</f>
        <v>141500</v>
      </c>
      <c r="G236" s="69">
        <f>SUM(G39+G156+G210)</f>
        <v>70750</v>
      </c>
      <c r="H236" s="105">
        <f>SUM(H39+H156+H210)</f>
        <v>120806.38</v>
      </c>
      <c r="I236" s="102">
        <f t="shared" si="30"/>
        <v>170.7510671378092</v>
      </c>
    </row>
    <row r="237" spans="1:9" s="29" customFormat="1" ht="13.5">
      <c r="A237" s="26"/>
      <c r="B237" s="26">
        <v>613700</v>
      </c>
      <c r="C237" s="26"/>
      <c r="D237" s="27" t="s">
        <v>276</v>
      </c>
      <c r="E237" s="26" t="s">
        <v>277</v>
      </c>
      <c r="F237" s="69">
        <f>SUM(F19+F88+F89+F90+F119+F157+F211)</f>
        <v>1027700</v>
      </c>
      <c r="G237" s="69">
        <f>SUM(G19+G88+G89+G90+G119+G157+G211)</f>
        <v>513850</v>
      </c>
      <c r="H237" s="105">
        <f>SUM(H19+H88+H89+H90+H119+H157+H211)</f>
        <v>300973.63</v>
      </c>
      <c r="I237" s="102">
        <f t="shared" si="30"/>
        <v>58.572274009925074</v>
      </c>
    </row>
    <row r="238" spans="1:9" s="29" customFormat="1" ht="13.5">
      <c r="A238" s="26"/>
      <c r="B238" s="26">
        <v>613800</v>
      </c>
      <c r="C238" s="26"/>
      <c r="D238" s="27" t="s">
        <v>278</v>
      </c>
      <c r="E238" s="26" t="s">
        <v>190</v>
      </c>
      <c r="F238" s="69">
        <f>SUM(F20+F158+F212)</f>
        <v>36000</v>
      </c>
      <c r="G238" s="69">
        <f>SUM(G20+G158+G212)</f>
        <v>18000</v>
      </c>
      <c r="H238" s="105">
        <f>SUM(H20+H158+H212)</f>
        <v>9619.380000000001</v>
      </c>
      <c r="I238" s="102">
        <f t="shared" si="30"/>
        <v>53.441000000000003</v>
      </c>
    </row>
    <row r="239" spans="1:9" s="29" customFormat="1" ht="13.5">
      <c r="A239" s="26"/>
      <c r="B239" s="26">
        <v>613900</v>
      </c>
      <c r="C239" s="26"/>
      <c r="D239" s="27" t="s">
        <v>280</v>
      </c>
      <c r="E239" s="26" t="s">
        <v>187</v>
      </c>
      <c r="F239" s="69">
        <f>SUM(F8+F9+F21+F22+F40+F91+F92+F120+F121+F159+F160+F173+F180+F181+F182+F183+F184+F190+F196+F213)</f>
        <v>733800</v>
      </c>
      <c r="G239" s="69">
        <f>SUM(G8+G9+G21+G22+G40+G91+G92+G120+G121+G159+G160+G173+G180+G181+G182+G183+G184+G190+G196+G213)</f>
        <v>366900</v>
      </c>
      <c r="H239" s="105">
        <f>SUM(H8+H9+H21+H22+H40+H91+H92+H120+H121+H159+H160+H173+H180+H181+H182+H183+H184+H190+H196+H213)</f>
        <v>311889.51</v>
      </c>
      <c r="I239" s="102">
        <f t="shared" si="30"/>
        <v>85.006680294358134</v>
      </c>
    </row>
    <row r="240" spans="1:9" s="25" customFormat="1" ht="13.5">
      <c r="A240" s="22">
        <v>614000</v>
      </c>
      <c r="B240" s="22"/>
      <c r="C240" s="22"/>
      <c r="D240" s="23" t="s">
        <v>282</v>
      </c>
      <c r="E240" s="22" t="s">
        <v>197</v>
      </c>
      <c r="F240" s="67">
        <f>SUM(F241:F247)</f>
        <v>6690600</v>
      </c>
      <c r="G240" s="67">
        <f>SUM(G241:G247)</f>
        <v>3345300</v>
      </c>
      <c r="H240" s="103">
        <f>SUM(H241:H247)</f>
        <v>5562248.71</v>
      </c>
      <c r="I240" s="102">
        <f t="shared" si="30"/>
        <v>166.2705500254088</v>
      </c>
    </row>
    <row r="241" spans="1:9" s="29" customFormat="1" ht="13.5">
      <c r="A241" s="26"/>
      <c r="B241" s="26">
        <v>614100</v>
      </c>
      <c r="C241" s="26"/>
      <c r="D241" s="27" t="s">
        <v>283</v>
      </c>
      <c r="E241" s="26" t="s">
        <v>294</v>
      </c>
      <c r="F241" s="69">
        <f>SUM(F42+F126+F127)</f>
        <v>219000</v>
      </c>
      <c r="G241" s="69">
        <f>SUM(G42+G126+G127)</f>
        <v>109500</v>
      </c>
      <c r="H241" s="105">
        <f>SUM(H42+H126+H127)</f>
        <v>132468.24</v>
      </c>
      <c r="I241" s="102">
        <f t="shared" si="30"/>
        <v>120.9755616438356</v>
      </c>
    </row>
    <row r="242" spans="1:9" s="29" customFormat="1" ht="13.5">
      <c r="A242" s="26"/>
      <c r="B242" s="26">
        <v>614200</v>
      </c>
      <c r="C242" s="26"/>
      <c r="D242" s="27" t="s">
        <v>284</v>
      </c>
      <c r="E242" s="26" t="s">
        <v>295</v>
      </c>
      <c r="F242" s="69">
        <f>SUM(F43+F44+F45+F46+F47+F48+F49+F50+F51+F52+F53+F95+F96+F163+F215+F216+F217+F218+F219)</f>
        <v>3514000</v>
      </c>
      <c r="G242" s="69">
        <f>SUM(G43+G44+G45+G46+G47+G48+G49+G50+G51+G52+G53+G95+G96+G163+G215+G216+G217+G218+G219)</f>
        <v>1757000</v>
      </c>
      <c r="H242" s="105">
        <f>SUM(H43+H44+H45+H46+H47+H48+H49+H50+H51+H52+H53+H95+H96+H163+H215+H216+H217+H218+H219)</f>
        <v>4026244.26</v>
      </c>
      <c r="I242" s="102">
        <f t="shared" si="30"/>
        <v>229.1544826408651</v>
      </c>
    </row>
    <row r="243" spans="1:9" s="29" customFormat="1" ht="13.5">
      <c r="A243" s="26"/>
      <c r="B243" s="26">
        <v>614300</v>
      </c>
      <c r="C243" s="26"/>
      <c r="D243" s="27" t="s">
        <v>286</v>
      </c>
      <c r="E243" s="26" t="s">
        <v>296</v>
      </c>
      <c r="F243" s="69">
        <f>SUM(F54+F55+F56+F57+F58+F59+F60+F61+F62+F63+F64+F65+F66+F67+F68+F69+F70+F97)</f>
        <v>797000</v>
      </c>
      <c r="G243" s="69">
        <f>SUM(G54+G55+G56+G57+G58+G59+G60+G61+G62+G63+G64+G65+G66+G67+G68+G69+G70+G97)</f>
        <v>398500</v>
      </c>
      <c r="H243" s="105">
        <f>SUM(H54+H55+H56+H57+H58+H59+H60+H61+H62+H63+H64+H65+H66+H67+H68+H69+H70+H97)</f>
        <v>399057</v>
      </c>
      <c r="I243" s="102">
        <f t="shared" si="30"/>
        <v>100.13977415307403</v>
      </c>
    </row>
    <row r="244" spans="1:9" s="29" customFormat="1" ht="13.5">
      <c r="A244" s="26"/>
      <c r="B244" s="26">
        <v>614400</v>
      </c>
      <c r="C244" s="26"/>
      <c r="D244" s="27" t="s">
        <v>297</v>
      </c>
      <c r="E244" s="26" t="s">
        <v>298</v>
      </c>
      <c r="F244" s="69">
        <f>SUM(F24+F129+F25+F26+F71+F72+F73+F74+F76+F75+F77+F78+F80+F98+F128+F79)</f>
        <v>1342600</v>
      </c>
      <c r="G244" s="69">
        <f>SUM(G24+G129+G25+G26+G71+G72+G73+G74+G76+G75+G77+G78+G80+G98+G128+G79)</f>
        <v>671300</v>
      </c>
      <c r="H244" s="105">
        <f>SUM(H24+H129+H25+H26+H71+H72+H73+H74+H76+H75+H77+H78+H80+H98+H128+H79)</f>
        <v>659300</v>
      </c>
      <c r="I244" s="102">
        <f t="shared" si="30"/>
        <v>98.212423655593625</v>
      </c>
    </row>
    <row r="245" spans="1:9" s="29" customFormat="1" ht="13.5">
      <c r="A245" s="26"/>
      <c r="B245" s="27" t="s">
        <v>299</v>
      </c>
      <c r="C245" s="26"/>
      <c r="D245" s="27" t="s">
        <v>300</v>
      </c>
      <c r="E245" s="56" t="s">
        <v>428</v>
      </c>
      <c r="F245" s="69">
        <f>SUM(F27+F28+F99)</f>
        <v>653000</v>
      </c>
      <c r="G245" s="69">
        <f>SUM(G27+G28+G99)</f>
        <v>326500</v>
      </c>
      <c r="H245" s="105">
        <f>SUM(H27+H28+H99)</f>
        <v>248090</v>
      </c>
      <c r="I245" s="102">
        <f t="shared" si="30"/>
        <v>75.984686064318524</v>
      </c>
    </row>
    <row r="246" spans="1:9" s="29" customFormat="1" ht="13.5">
      <c r="A246" s="26"/>
      <c r="B246" s="26">
        <v>614800</v>
      </c>
      <c r="C246" s="26"/>
      <c r="D246" s="27" t="s">
        <v>301</v>
      </c>
      <c r="E246" s="26" t="s">
        <v>302</v>
      </c>
      <c r="F246" s="69">
        <f>SUM(F30+F31)</f>
        <v>120000</v>
      </c>
      <c r="G246" s="69">
        <f>SUM(G30+G31)</f>
        <v>60000</v>
      </c>
      <c r="H246" s="105">
        <f>SUM(H30+H31)</f>
        <v>72338.13</v>
      </c>
      <c r="I246" s="102">
        <f t="shared" si="30"/>
        <v>120.56355000000001</v>
      </c>
    </row>
    <row r="247" spans="1:9" s="29" customFormat="1" ht="13.5">
      <c r="A247" s="26"/>
      <c r="B247" s="26">
        <v>614800</v>
      </c>
      <c r="C247" s="26"/>
      <c r="D247" s="27" t="s">
        <v>303</v>
      </c>
      <c r="E247" s="26" t="s">
        <v>304</v>
      </c>
      <c r="F247" s="69">
        <f>SUM(F29)</f>
        <v>45000</v>
      </c>
      <c r="G247" s="69">
        <f>SUM(G29)</f>
        <v>22500</v>
      </c>
      <c r="H247" s="105">
        <f>SUM(H29)</f>
        <v>24751.08</v>
      </c>
      <c r="I247" s="102">
        <f t="shared" si="30"/>
        <v>110.0048</v>
      </c>
    </row>
    <row r="248" spans="1:9" s="25" customFormat="1" ht="13.5">
      <c r="A248" s="22">
        <v>616000</v>
      </c>
      <c r="B248" s="45"/>
      <c r="C248" s="22"/>
      <c r="D248" s="23" t="s">
        <v>305</v>
      </c>
      <c r="E248" s="22" t="s">
        <v>222</v>
      </c>
      <c r="F248" s="67">
        <f>SUM(F249)</f>
        <v>100000</v>
      </c>
      <c r="G248" s="67">
        <f>SUM(G249)</f>
        <v>50000</v>
      </c>
      <c r="H248" s="103">
        <f>SUM(H249)</f>
        <v>75206.36</v>
      </c>
      <c r="I248" s="102">
        <f t="shared" si="30"/>
        <v>150.41272000000001</v>
      </c>
    </row>
    <row r="249" spans="1:9" s="29" customFormat="1" ht="13.5">
      <c r="A249" s="26"/>
      <c r="B249" s="46">
        <v>616100</v>
      </c>
      <c r="C249" s="26"/>
      <c r="D249" s="27" t="s">
        <v>306</v>
      </c>
      <c r="E249" s="26" t="s">
        <v>224</v>
      </c>
      <c r="F249" s="69">
        <f>SUM(F131)</f>
        <v>100000</v>
      </c>
      <c r="G249" s="69">
        <f>SUM(G131)</f>
        <v>50000</v>
      </c>
      <c r="H249" s="105">
        <f>SUM(H131)</f>
        <v>75206.36</v>
      </c>
      <c r="I249" s="102">
        <f t="shared" si="30"/>
        <v>150.41272000000001</v>
      </c>
    </row>
    <row r="250" spans="1:9" s="25" customFormat="1" ht="13.5">
      <c r="A250" s="22">
        <v>810000</v>
      </c>
      <c r="B250" s="22"/>
      <c r="C250" s="22"/>
      <c r="D250" s="23" t="s">
        <v>313</v>
      </c>
      <c r="E250" s="54" t="s">
        <v>214</v>
      </c>
      <c r="F250" s="67">
        <f>SUM(F251:F255)</f>
        <v>16826500</v>
      </c>
      <c r="G250" s="67">
        <f>SUM(G251:G255)</f>
        <v>8413250</v>
      </c>
      <c r="H250" s="103">
        <f>SUM(H251:H255)</f>
        <v>737991.12999999989</v>
      </c>
      <c r="I250" s="102">
        <f t="shared" si="30"/>
        <v>8.7717722639883497</v>
      </c>
    </row>
    <row r="251" spans="1:9" s="29" customFormat="1" ht="13.5">
      <c r="A251" s="26"/>
      <c r="B251" s="26">
        <v>821100</v>
      </c>
      <c r="C251" s="26"/>
      <c r="D251" s="27" t="s">
        <v>54</v>
      </c>
      <c r="E251" s="26" t="s">
        <v>307</v>
      </c>
      <c r="F251" s="69">
        <f>SUM(F133)</f>
        <v>5000</v>
      </c>
      <c r="G251" s="69">
        <f>SUM(G133)</f>
        <v>2500</v>
      </c>
      <c r="H251" s="105">
        <f>SUM(H133)</f>
        <v>0</v>
      </c>
      <c r="I251" s="102">
        <f t="shared" si="30"/>
        <v>0</v>
      </c>
    </row>
    <row r="252" spans="1:9" s="29" customFormat="1" ht="13.5">
      <c r="A252" s="26"/>
      <c r="B252" s="26">
        <v>821300</v>
      </c>
      <c r="C252" s="26"/>
      <c r="D252" s="27" t="s">
        <v>72</v>
      </c>
      <c r="E252" s="26" t="s">
        <v>287</v>
      </c>
      <c r="F252" s="69">
        <f>SUM(F101+F102+F103+F165+F221)</f>
        <v>837100</v>
      </c>
      <c r="G252" s="69">
        <f>SUM(G101+G102+G103+G165+G221)</f>
        <v>418550</v>
      </c>
      <c r="H252" s="105">
        <f>SUM(H101+H102+H103+H165+H221)</f>
        <v>5307.55</v>
      </c>
      <c r="I252" s="102">
        <f t="shared" si="30"/>
        <v>1.2680802771472943</v>
      </c>
    </row>
    <row r="253" spans="1:9" s="29" customFormat="1" ht="13.5">
      <c r="A253" s="26"/>
      <c r="B253" s="26">
        <v>821500</v>
      </c>
      <c r="C253" s="26"/>
      <c r="D253" s="27" t="s">
        <v>82</v>
      </c>
      <c r="E253" s="26" t="s">
        <v>308</v>
      </c>
      <c r="F253" s="69">
        <f>SUM(F104+F12+F13+F134)</f>
        <v>127000</v>
      </c>
      <c r="G253" s="69">
        <f>SUM(G104+G12+G13+G134)</f>
        <v>63500</v>
      </c>
      <c r="H253" s="105">
        <f>SUM(H104+H12+H13+H134)</f>
        <v>1730.43</v>
      </c>
      <c r="I253" s="102">
        <f t="shared" si="30"/>
        <v>2.7250866141732284</v>
      </c>
    </row>
    <row r="254" spans="1:9" s="29" customFormat="1" ht="13.5">
      <c r="A254" s="26"/>
      <c r="B254" s="26">
        <v>821500</v>
      </c>
      <c r="C254" s="26"/>
      <c r="D254" s="27" t="s">
        <v>88</v>
      </c>
      <c r="E254" s="26" t="s">
        <v>448</v>
      </c>
      <c r="F254" s="69">
        <f>SUM(F33)</f>
        <v>300000</v>
      </c>
      <c r="G254" s="69">
        <f>SUM(G33)</f>
        <v>150000</v>
      </c>
      <c r="H254" s="105">
        <f>SUM(H33)</f>
        <v>0</v>
      </c>
      <c r="I254" s="102">
        <f t="shared" si="30"/>
        <v>0</v>
      </c>
    </row>
    <row r="255" spans="1:9" s="29" customFormat="1" ht="13.5">
      <c r="A255" s="26"/>
      <c r="B255" s="26">
        <v>821600</v>
      </c>
      <c r="C255" s="26"/>
      <c r="D255" s="27" t="s">
        <v>94</v>
      </c>
      <c r="E255" s="26" t="s">
        <v>288</v>
      </c>
      <c r="F255" s="69">
        <f>SUM(F105+F135+F136+F137+F138+F139+F140+F167)</f>
        <v>15557400</v>
      </c>
      <c r="G255" s="69">
        <f>SUM(G105+G135+G136+G137+G138+G139+G140+G167)</f>
        <v>7778700</v>
      </c>
      <c r="H255" s="105">
        <f>SUM(H105+H135+H136+H137+H138+H139+H140+H167)</f>
        <v>730953.14999999991</v>
      </c>
      <c r="I255" s="102">
        <f t="shared" si="30"/>
        <v>9.3968548729222103</v>
      </c>
    </row>
    <row r="256" spans="1:9" s="25" customFormat="1" ht="13.5">
      <c r="A256" s="22"/>
      <c r="B256" s="22"/>
      <c r="C256" s="22"/>
      <c r="D256" s="23" t="s">
        <v>170</v>
      </c>
      <c r="E256" s="54" t="s">
        <v>188</v>
      </c>
      <c r="F256" s="67">
        <f>SUM(F174)</f>
        <v>20000</v>
      </c>
      <c r="G256" s="67">
        <f>SUM(G174)</f>
        <v>10000</v>
      </c>
      <c r="H256" s="103">
        <f>SUM(H174)</f>
        <v>0</v>
      </c>
      <c r="I256" s="102">
        <f t="shared" si="30"/>
        <v>0</v>
      </c>
    </row>
    <row r="257" spans="1:9" s="29" customFormat="1" ht="13.5">
      <c r="A257" s="26"/>
      <c r="B257" s="26"/>
      <c r="C257" s="26"/>
      <c r="D257" s="27"/>
      <c r="E257" s="54" t="s">
        <v>293</v>
      </c>
      <c r="F257" s="67">
        <f>SUM(F225+F250+F256)</f>
        <v>34160000</v>
      </c>
      <c r="G257" s="67">
        <f>SUM(G225+G250+G256)</f>
        <v>17080000</v>
      </c>
      <c r="H257" s="103">
        <f>SUM(H225+H250+H256)</f>
        <v>11017627.77</v>
      </c>
      <c r="I257" s="102">
        <f t="shared" si="30"/>
        <v>64.506017388758778</v>
      </c>
    </row>
    <row r="258" spans="1:9" s="25" customFormat="1" ht="13.5">
      <c r="A258" s="22"/>
      <c r="B258" s="22">
        <v>823100</v>
      </c>
      <c r="C258" s="22"/>
      <c r="D258" s="23" t="s">
        <v>315</v>
      </c>
      <c r="E258" s="54" t="s">
        <v>309</v>
      </c>
      <c r="F258" s="67">
        <f>SUM(F141)</f>
        <v>820000</v>
      </c>
      <c r="G258" s="67">
        <f>SUM(G141)</f>
        <v>410000</v>
      </c>
      <c r="H258" s="103">
        <f>SUM(H141)</f>
        <v>423170.13</v>
      </c>
      <c r="I258" s="102">
        <f t="shared" si="30"/>
        <v>103.21222682926829</v>
      </c>
    </row>
    <row r="259" spans="1:9" s="29" customFormat="1" ht="13.5">
      <c r="A259" s="26"/>
      <c r="B259" s="26"/>
      <c r="C259" s="26"/>
      <c r="D259" s="27"/>
      <c r="E259" s="54" t="s">
        <v>398</v>
      </c>
      <c r="F259" s="67">
        <f>SUM(F225+F250+F256+F258)</f>
        <v>34980000</v>
      </c>
      <c r="G259" s="67">
        <f>SUM(G225+G250+G256+G258)</f>
        <v>17490000</v>
      </c>
      <c r="H259" s="103">
        <f>SUM(H225+H250+H256+H258)</f>
        <v>11440797.9</v>
      </c>
      <c r="I259" s="102">
        <f t="shared" si="30"/>
        <v>65.413367066895376</v>
      </c>
    </row>
    <row r="260" spans="1:9" s="51" customFormat="1" ht="12.75">
      <c r="A260" s="38"/>
      <c r="B260" s="38"/>
      <c r="C260" s="38"/>
      <c r="D260" s="39"/>
      <c r="E260" s="38"/>
      <c r="F260" s="40"/>
      <c r="G260" s="40"/>
      <c r="H260" s="113"/>
      <c r="I260" s="113"/>
    </row>
    <row r="261" spans="1:9" s="116" customFormat="1" ht="15.75">
      <c r="A261" s="114"/>
      <c r="B261" s="114"/>
      <c r="C261" s="114"/>
      <c r="D261" s="114"/>
      <c r="E261" s="114"/>
      <c r="F261" s="115"/>
      <c r="G261" s="115"/>
      <c r="H261" s="117"/>
      <c r="I261" s="117"/>
    </row>
    <row r="262" spans="1:9" s="116" customFormat="1" ht="15.75">
      <c r="A262" s="114"/>
      <c r="B262" s="114"/>
      <c r="C262" s="114"/>
      <c r="D262" s="114"/>
      <c r="E262" s="114"/>
      <c r="F262" s="115"/>
      <c r="G262" s="115"/>
      <c r="H262" s="117"/>
      <c r="I262" s="117"/>
    </row>
    <row r="263" spans="1:9" s="76" customFormat="1" ht="15.75">
      <c r="A263" s="81"/>
      <c r="B263" s="81"/>
      <c r="C263" s="81"/>
      <c r="D263" s="82"/>
      <c r="E263" s="81"/>
      <c r="F263" s="83"/>
      <c r="G263" s="83"/>
      <c r="H263" s="110"/>
      <c r="I263" s="110"/>
    </row>
    <row r="264" spans="1:9" s="76" customFormat="1" ht="15.75">
      <c r="A264" s="81"/>
      <c r="B264" s="81"/>
      <c r="C264" s="81"/>
      <c r="D264" s="82"/>
      <c r="E264" s="81"/>
      <c r="F264" s="83"/>
      <c r="G264" s="83"/>
      <c r="H264" s="110"/>
      <c r="I264" s="110"/>
    </row>
    <row r="265" spans="1:9" s="76" customFormat="1" ht="15.75">
      <c r="A265" s="81"/>
      <c r="B265" s="81"/>
      <c r="C265" s="81"/>
      <c r="D265" s="82"/>
      <c r="E265" s="81"/>
      <c r="F265" s="83"/>
      <c r="G265" s="83"/>
      <c r="H265" s="110"/>
      <c r="I265" s="110"/>
    </row>
    <row r="266" spans="1:9" s="76" customFormat="1" ht="15.75">
      <c r="A266" s="81"/>
      <c r="B266" s="81"/>
      <c r="C266" s="81"/>
      <c r="D266" s="82"/>
      <c r="E266" s="81"/>
      <c r="F266" s="83"/>
      <c r="G266" s="83"/>
      <c r="H266" s="110"/>
      <c r="I266" s="110"/>
    </row>
    <row r="267" spans="1:9" s="76" customFormat="1" ht="15.75">
      <c r="A267" s="81"/>
      <c r="B267" s="81"/>
      <c r="C267" s="81"/>
      <c r="D267" s="82"/>
      <c r="E267" s="81"/>
      <c r="F267" s="83"/>
      <c r="G267" s="83"/>
      <c r="H267" s="110"/>
      <c r="I267" s="110"/>
    </row>
    <row r="268" spans="1:9" s="76" customFormat="1" ht="15.75">
      <c r="A268" s="81"/>
      <c r="B268" s="81"/>
      <c r="C268" s="81"/>
      <c r="D268" s="82"/>
      <c r="E268" s="114"/>
      <c r="F268" s="83"/>
      <c r="G268" s="83"/>
      <c r="H268" s="110"/>
      <c r="I268" s="110"/>
    </row>
    <row r="269" spans="1:9" s="76" customFormat="1" ht="15.75">
      <c r="A269" s="81"/>
      <c r="B269" s="81"/>
      <c r="C269" s="81"/>
      <c r="D269" s="82"/>
      <c r="E269" s="114"/>
      <c r="F269" s="83"/>
      <c r="G269" s="83"/>
      <c r="H269" s="110"/>
      <c r="I269" s="110"/>
    </row>
    <row r="270" spans="1:9" s="76" customFormat="1" ht="15.75">
      <c r="A270" s="81"/>
      <c r="B270" s="81"/>
      <c r="C270" s="81"/>
      <c r="D270" s="82"/>
      <c r="E270" s="114"/>
      <c r="F270" s="83"/>
      <c r="G270" s="83"/>
      <c r="H270" s="110"/>
      <c r="I270" s="110"/>
    </row>
    <row r="271" spans="1:9" s="76" customFormat="1" ht="15.75">
      <c r="A271" s="81"/>
      <c r="B271" s="81"/>
      <c r="C271" s="81"/>
      <c r="D271" s="82"/>
      <c r="E271" s="81"/>
      <c r="F271" s="83"/>
      <c r="G271" s="83"/>
      <c r="H271" s="110"/>
      <c r="I271" s="110"/>
    </row>
    <row r="272" spans="1:9" s="76" customFormat="1" ht="15.75">
      <c r="A272" s="81"/>
      <c r="B272" s="81"/>
      <c r="C272" s="81"/>
      <c r="D272" s="82"/>
      <c r="E272" s="81"/>
      <c r="F272" s="83"/>
      <c r="G272" s="83"/>
      <c r="H272" s="110"/>
      <c r="I272" s="110"/>
    </row>
    <row r="273" spans="1:9" s="76" customFormat="1" ht="15.75">
      <c r="A273" s="81"/>
      <c r="B273" s="81"/>
      <c r="C273" s="81"/>
      <c r="D273" s="82"/>
      <c r="E273" s="81"/>
      <c r="F273" s="83"/>
      <c r="G273" s="83"/>
      <c r="H273" s="110"/>
      <c r="I273" s="110"/>
    </row>
    <row r="274" spans="1:9" s="76" customFormat="1" ht="15.75">
      <c r="A274" s="81"/>
      <c r="B274" s="81"/>
      <c r="C274" s="81"/>
      <c r="D274" s="82"/>
      <c r="E274" s="81"/>
      <c r="F274" s="83"/>
      <c r="G274" s="83"/>
      <c r="H274" s="110"/>
      <c r="I274" s="110"/>
    </row>
    <row r="275" spans="1:9" s="76" customFormat="1" ht="15.75">
      <c r="A275" s="81"/>
      <c r="C275" s="81"/>
      <c r="D275" s="82"/>
      <c r="E275" s="81"/>
      <c r="F275" s="83"/>
      <c r="G275" s="83"/>
      <c r="H275" s="110"/>
      <c r="I275" s="110"/>
    </row>
    <row r="276" spans="1:9" s="76" customFormat="1" ht="15.75">
      <c r="A276" s="81"/>
      <c r="F276" s="115"/>
      <c r="G276" s="115"/>
      <c r="H276" s="117"/>
      <c r="I276" s="117"/>
    </row>
    <row r="277" spans="1:9" s="76" customFormat="1" ht="15.75">
      <c r="A277" s="81"/>
      <c r="H277" s="110"/>
      <c r="I277" s="110"/>
    </row>
  </sheetData>
  <printOptions horizontalCentered="1"/>
  <pageMargins left="0.51181102362204722" right="0.70866141732283472" top="0.86614173228346458" bottom="0.94488188976377963" header="0.31496062992125984" footer="0.31496062992125984"/>
  <pageSetup paperSize="9" orientation="landscape" r:id="rId1"/>
  <headerFoot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2</vt:i4>
      </vt:variant>
    </vt:vector>
  </HeadingPairs>
  <TitlesOfParts>
    <vt:vector size="9" baseType="lpstr">
      <vt:lpstr>naslovna strana  </vt:lpstr>
      <vt:lpstr>(prihodi)</vt:lpstr>
      <vt:lpstr>(izdaci)</vt:lpstr>
      <vt:lpstr>Sheet1</vt:lpstr>
      <vt:lpstr>Sheet2</vt:lpstr>
      <vt:lpstr>Sheet3</vt:lpstr>
      <vt:lpstr>Sheet4</vt:lpstr>
      <vt:lpstr>'(izdaci)'!Print_Titles</vt:lpstr>
      <vt:lpstr>'(prihodi)'!Print_Titles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Budzet04</dc:creator>
  <cp:lastModifiedBy>Budzet04</cp:lastModifiedBy>
  <cp:lastPrinted>2023-07-17T12:06:41Z</cp:lastPrinted>
  <dcterms:created xsi:type="dcterms:W3CDTF">2016-11-03T07:20:33Z</dcterms:created>
  <dcterms:modified xsi:type="dcterms:W3CDTF">2023-09-19T09:23:46Z</dcterms:modified>
</cp:coreProperties>
</file>