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220" windowWidth="18990" windowHeight="12015"/>
  </bookViews>
  <sheets>
    <sheet name="naslovna strana  " sheetId="10" r:id="rId1"/>
    <sheet name="(prihodi)" sheetId="4" r:id="rId2"/>
    <sheet name="(izdaci)" sheetId="11" r:id="rId3"/>
    <sheet name="Sheet1" sheetId="1" r:id="rId4"/>
    <sheet name="Sheet2" sheetId="2" r:id="rId5"/>
    <sheet name="Sheet3" sheetId="3" r:id="rId6"/>
    <sheet name="Sheet4" sheetId="12" r:id="rId7"/>
    <sheet name="Sheet5" sheetId="13" r:id="rId8"/>
  </sheets>
  <definedNames>
    <definedName name="_xlnm.Print_Titles" localSheetId="2">'(izdaci)'!$2:$3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F250" i="11"/>
  <c r="G221"/>
  <c r="G219"/>
  <c r="G218"/>
  <c r="G217"/>
  <c r="G216"/>
  <c r="G215"/>
  <c r="G213"/>
  <c r="G212"/>
  <c r="G211"/>
  <c r="G210"/>
  <c r="G209"/>
  <c r="G208"/>
  <c r="G207"/>
  <c r="G206"/>
  <c r="G204"/>
  <c r="G202"/>
  <c r="G201"/>
  <c r="G227" s="1"/>
  <c r="G196"/>
  <c r="G195"/>
  <c r="G190"/>
  <c r="G189"/>
  <c r="G184"/>
  <c r="G183"/>
  <c r="G182"/>
  <c r="G181"/>
  <c r="G180"/>
  <c r="G179"/>
  <c r="G174"/>
  <c r="G173"/>
  <c r="G172"/>
  <c r="G167"/>
  <c r="G166"/>
  <c r="G165"/>
  <c r="G163"/>
  <c r="G160"/>
  <c r="I160" s="1"/>
  <c r="G159"/>
  <c r="G158"/>
  <c r="I158" s="1"/>
  <c r="G157"/>
  <c r="G156"/>
  <c r="I156" s="1"/>
  <c r="G155"/>
  <c r="G154"/>
  <c r="I154" s="1"/>
  <c r="G153"/>
  <c r="G152"/>
  <c r="I152" s="1"/>
  <c r="G150"/>
  <c r="G148"/>
  <c r="G147"/>
  <c r="G141"/>
  <c r="G140"/>
  <c r="G139"/>
  <c r="G138"/>
  <c r="G137"/>
  <c r="G136"/>
  <c r="G135"/>
  <c r="G134"/>
  <c r="G133"/>
  <c r="G131"/>
  <c r="G129"/>
  <c r="G128"/>
  <c r="G127"/>
  <c r="G126"/>
  <c r="G121"/>
  <c r="G120"/>
  <c r="G119"/>
  <c r="G118"/>
  <c r="G117"/>
  <c r="G116"/>
  <c r="G115"/>
  <c r="G114"/>
  <c r="G113"/>
  <c r="G112"/>
  <c r="G111"/>
  <c r="G110"/>
  <c r="G105"/>
  <c r="G104"/>
  <c r="G103"/>
  <c r="G102"/>
  <c r="G101"/>
  <c r="G99"/>
  <c r="G98"/>
  <c r="G97"/>
  <c r="G96"/>
  <c r="G95"/>
  <c r="G92"/>
  <c r="G91"/>
  <c r="G90"/>
  <c r="G89"/>
  <c r="G88"/>
  <c r="G87"/>
  <c r="G86"/>
  <c r="G85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3"/>
  <c r="G31"/>
  <c r="G30"/>
  <c r="G29"/>
  <c r="G28"/>
  <c r="G27"/>
  <c r="G26"/>
  <c r="G25"/>
  <c r="G24"/>
  <c r="G22"/>
  <c r="G21"/>
  <c r="G20"/>
  <c r="G19"/>
  <c r="G18"/>
  <c r="G13"/>
  <c r="G12"/>
  <c r="G9"/>
  <c r="G8"/>
  <c r="G7"/>
  <c r="H108" i="4"/>
  <c r="H101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1"/>
  <c r="H60"/>
  <c r="H59"/>
  <c r="H58"/>
  <c r="H55"/>
  <c r="H52"/>
  <c r="H49"/>
  <c r="H47"/>
  <c r="H44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I196" i="11"/>
  <c r="I195"/>
  <c r="G188"/>
  <c r="I184"/>
  <c r="I182"/>
  <c r="I180"/>
  <c r="I140"/>
  <c r="I138"/>
  <c r="I136"/>
  <c r="I134"/>
  <c r="G244"/>
  <c r="G242"/>
  <c r="G41"/>
  <c r="I221"/>
  <c r="I219"/>
  <c r="I218"/>
  <c r="I217"/>
  <c r="I216"/>
  <c r="I215"/>
  <c r="I213"/>
  <c r="I212"/>
  <c r="I211"/>
  <c r="I210"/>
  <c r="I209"/>
  <c r="I208"/>
  <c r="I207"/>
  <c r="I206"/>
  <c r="I204"/>
  <c r="I202"/>
  <c r="I201"/>
  <c r="I190"/>
  <c r="I189"/>
  <c r="I183"/>
  <c r="I181"/>
  <c r="I179"/>
  <c r="I174"/>
  <c r="I173"/>
  <c r="I172"/>
  <c r="I167"/>
  <c r="I166"/>
  <c r="I165"/>
  <c r="I163"/>
  <c r="I161"/>
  <c r="I159"/>
  <c r="I157"/>
  <c r="I155"/>
  <c r="I153"/>
  <c r="I150"/>
  <c r="I148"/>
  <c r="I147"/>
  <c r="I141"/>
  <c r="I139"/>
  <c r="I137"/>
  <c r="I135"/>
  <c r="I133"/>
  <c r="I131"/>
  <c r="I129"/>
  <c r="I128"/>
  <c r="I127"/>
  <c r="I126"/>
  <c r="I124"/>
  <c r="I123"/>
  <c r="I122"/>
  <c r="I121"/>
  <c r="I120"/>
  <c r="I119"/>
  <c r="I118"/>
  <c r="I117"/>
  <c r="I116"/>
  <c r="I115"/>
  <c r="I114"/>
  <c r="I113"/>
  <c r="I112"/>
  <c r="I111"/>
  <c r="I110"/>
  <c r="I105"/>
  <c r="I104"/>
  <c r="I103"/>
  <c r="I102"/>
  <c r="I101"/>
  <c r="I99"/>
  <c r="I98"/>
  <c r="I97"/>
  <c r="I96"/>
  <c r="I95"/>
  <c r="I94"/>
  <c r="I92"/>
  <c r="I91"/>
  <c r="I90"/>
  <c r="I89"/>
  <c r="I88"/>
  <c r="I87"/>
  <c r="I86"/>
  <c r="I85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0"/>
  <c r="I39"/>
  <c r="I38"/>
  <c r="I33"/>
  <c r="I31"/>
  <c r="I30"/>
  <c r="I29"/>
  <c r="I28"/>
  <c r="I27"/>
  <c r="I26"/>
  <c r="I25"/>
  <c r="I24"/>
  <c r="I22"/>
  <c r="I21"/>
  <c r="I20"/>
  <c r="I19"/>
  <c r="I18"/>
  <c r="I13"/>
  <c r="I12"/>
  <c r="I11"/>
  <c r="I9"/>
  <c r="I8"/>
  <c r="I7"/>
  <c r="H258"/>
  <c r="H256"/>
  <c r="H255"/>
  <c r="H254"/>
  <c r="H253"/>
  <c r="H252"/>
  <c r="H251"/>
  <c r="H249"/>
  <c r="H248" s="1"/>
  <c r="H247"/>
  <c r="H246"/>
  <c r="H245"/>
  <c r="H244"/>
  <c r="H243"/>
  <c r="H242"/>
  <c r="H241"/>
  <c r="H239"/>
  <c r="H238"/>
  <c r="H237"/>
  <c r="H236"/>
  <c r="H235"/>
  <c r="H234"/>
  <c r="H233"/>
  <c r="H232"/>
  <c r="H230"/>
  <c r="H229" s="1"/>
  <c r="H228"/>
  <c r="H227"/>
  <c r="H220"/>
  <c r="H214"/>
  <c r="H205"/>
  <c r="H203"/>
  <c r="H200"/>
  <c r="H194"/>
  <c r="H188"/>
  <c r="H187" s="1"/>
  <c r="H191" s="1"/>
  <c r="H178"/>
  <c r="H177" s="1"/>
  <c r="H185" s="1"/>
  <c r="H171"/>
  <c r="H170" s="1"/>
  <c r="H175" s="1"/>
  <c r="H164"/>
  <c r="H162"/>
  <c r="H151"/>
  <c r="H149"/>
  <c r="H146"/>
  <c r="H132"/>
  <c r="H130"/>
  <c r="H125"/>
  <c r="H109"/>
  <c r="H100"/>
  <c r="H93"/>
  <c r="H84"/>
  <c r="H41"/>
  <c r="H37"/>
  <c r="H32"/>
  <c r="H23"/>
  <c r="H17"/>
  <c r="H10"/>
  <c r="H6"/>
  <c r="H5" s="1"/>
  <c r="G258"/>
  <c r="I258" s="1"/>
  <c r="G256"/>
  <c r="I256" s="1"/>
  <c r="G255"/>
  <c r="I255" s="1"/>
  <c r="G254"/>
  <c r="I254" s="1"/>
  <c r="G253"/>
  <c r="I253" s="1"/>
  <c r="G252"/>
  <c r="I252" s="1"/>
  <c r="G251"/>
  <c r="I251" s="1"/>
  <c r="G249"/>
  <c r="G248" s="1"/>
  <c r="G247"/>
  <c r="I247" s="1"/>
  <c r="G246"/>
  <c r="I246" s="1"/>
  <c r="G245"/>
  <c r="I245" s="1"/>
  <c r="G243"/>
  <c r="I243" s="1"/>
  <c r="G241"/>
  <c r="G239"/>
  <c r="I239" s="1"/>
  <c r="G237"/>
  <c r="I237" s="1"/>
  <c r="G235"/>
  <c r="I235" s="1"/>
  <c r="G233"/>
  <c r="I233" s="1"/>
  <c r="G230"/>
  <c r="I230" s="1"/>
  <c r="G229"/>
  <c r="I229" s="1"/>
  <c r="G228"/>
  <c r="G220"/>
  <c r="I220" s="1"/>
  <c r="G214"/>
  <c r="I214" s="1"/>
  <c r="G205"/>
  <c r="I205" s="1"/>
  <c r="G203"/>
  <c r="I203" s="1"/>
  <c r="G194"/>
  <c r="G193" s="1"/>
  <c r="G197" s="1"/>
  <c r="G178"/>
  <c r="I178" s="1"/>
  <c r="G171"/>
  <c r="G170" s="1"/>
  <c r="G175" s="1"/>
  <c r="G164"/>
  <c r="I164" s="1"/>
  <c r="G162"/>
  <c r="I162" s="1"/>
  <c r="G149"/>
  <c r="G146"/>
  <c r="I146" s="1"/>
  <c r="G132"/>
  <c r="G130"/>
  <c r="I130" s="1"/>
  <c r="G125"/>
  <c r="I125" s="1"/>
  <c r="G109"/>
  <c r="G100"/>
  <c r="I100" s="1"/>
  <c r="G93"/>
  <c r="I93" s="1"/>
  <c r="G84"/>
  <c r="G37"/>
  <c r="G32"/>
  <c r="I32" s="1"/>
  <c r="G23"/>
  <c r="I23" s="1"/>
  <c r="G17"/>
  <c r="I17" s="1"/>
  <c r="G10"/>
  <c r="I10" s="1"/>
  <c r="G6"/>
  <c r="G5" s="1"/>
  <c r="F239"/>
  <c r="F258"/>
  <c r="F256"/>
  <c r="F255"/>
  <c r="F254"/>
  <c r="F253"/>
  <c r="F252"/>
  <c r="F251"/>
  <c r="F249"/>
  <c r="F248" s="1"/>
  <c r="F247"/>
  <c r="F246"/>
  <c r="F245"/>
  <c r="F244"/>
  <c r="F243"/>
  <c r="F242"/>
  <c r="F241"/>
  <c r="F231"/>
  <c r="F238"/>
  <c r="F237"/>
  <c r="F236"/>
  <c r="F235"/>
  <c r="F234"/>
  <c r="F233"/>
  <c r="F232"/>
  <c r="F230"/>
  <c r="F229" s="1"/>
  <c r="F228"/>
  <c r="F227"/>
  <c r="F226"/>
  <c r="F220"/>
  <c r="F214"/>
  <c r="F205"/>
  <c r="F203"/>
  <c r="F200"/>
  <c r="F194"/>
  <c r="F193" s="1"/>
  <c r="F197" s="1"/>
  <c r="F188"/>
  <c r="F187" s="1"/>
  <c r="F191" s="1"/>
  <c r="F178"/>
  <c r="F177" s="1"/>
  <c r="F185" s="1"/>
  <c r="F171"/>
  <c r="F170" s="1"/>
  <c r="F175" s="1"/>
  <c r="F164"/>
  <c r="F162"/>
  <c r="F151"/>
  <c r="F149"/>
  <c r="F146"/>
  <c r="F132"/>
  <c r="F130"/>
  <c r="F125"/>
  <c r="F109"/>
  <c r="F108"/>
  <c r="F142" s="1"/>
  <c r="F100"/>
  <c r="F93"/>
  <c r="F84"/>
  <c r="F41"/>
  <c r="F37"/>
  <c r="F32"/>
  <c r="F23"/>
  <c r="F17"/>
  <c r="F16" s="1"/>
  <c r="F34" s="1"/>
  <c r="F10"/>
  <c r="F6"/>
  <c r="F5" s="1"/>
  <c r="F14" s="1"/>
  <c r="F240" l="1"/>
  <c r="I228"/>
  <c r="I109"/>
  <c r="I227"/>
  <c r="G226"/>
  <c r="G200"/>
  <c r="I200" s="1"/>
  <c r="I194"/>
  <c r="G151"/>
  <c r="I151" s="1"/>
  <c r="G232"/>
  <c r="I232" s="1"/>
  <c r="G234"/>
  <c r="I234" s="1"/>
  <c r="G236"/>
  <c r="I236" s="1"/>
  <c r="G238"/>
  <c r="I238" s="1"/>
  <c r="I149"/>
  <c r="G240"/>
  <c r="H199"/>
  <c r="H222" s="1"/>
  <c r="H226"/>
  <c r="H193"/>
  <c r="H197" s="1"/>
  <c r="I197" s="1"/>
  <c r="I175"/>
  <c r="H145"/>
  <c r="H168" s="1"/>
  <c r="I226"/>
  <c r="I132"/>
  <c r="I248"/>
  <c r="H108"/>
  <c r="H142" s="1"/>
  <c r="H250"/>
  <c r="H83"/>
  <c r="H106" s="1"/>
  <c r="I242"/>
  <c r="H36"/>
  <c r="H81" s="1"/>
  <c r="I41"/>
  <c r="H240"/>
  <c r="H16"/>
  <c r="H34" s="1"/>
  <c r="I244"/>
  <c r="H14"/>
  <c r="H231"/>
  <c r="G199"/>
  <c r="G222" s="1"/>
  <c r="I188"/>
  <c r="G187"/>
  <c r="G177"/>
  <c r="I170"/>
  <c r="I171"/>
  <c r="G145"/>
  <c r="I249"/>
  <c r="G108"/>
  <c r="G83"/>
  <c r="G106" s="1"/>
  <c r="I106" s="1"/>
  <c r="I84"/>
  <c r="G36"/>
  <c r="G81" s="1"/>
  <c r="I81" s="1"/>
  <c r="I241"/>
  <c r="I37"/>
  <c r="G250"/>
  <c r="I250" s="1"/>
  <c r="G16"/>
  <c r="G14"/>
  <c r="I14" s="1"/>
  <c r="G231"/>
  <c r="G225" s="1"/>
  <c r="I5"/>
  <c r="I6"/>
  <c r="F145"/>
  <c r="F168" s="1"/>
  <c r="F225"/>
  <c r="F257" s="1"/>
  <c r="F36"/>
  <c r="F81" s="1"/>
  <c r="F83"/>
  <c r="F106" s="1"/>
  <c r="F199"/>
  <c r="F222" s="1"/>
  <c r="I240" l="1"/>
  <c r="I222"/>
  <c r="I193"/>
  <c r="I36"/>
  <c r="H223"/>
  <c r="H225"/>
  <c r="H259" s="1"/>
  <c r="I199"/>
  <c r="G191"/>
  <c r="I191" s="1"/>
  <c r="I187"/>
  <c r="G185"/>
  <c r="I185" s="1"/>
  <c r="I177"/>
  <c r="G168"/>
  <c r="I168" s="1"/>
  <c r="I145"/>
  <c r="G142"/>
  <c r="I142" s="1"/>
  <c r="I108"/>
  <c r="I83"/>
  <c r="G257"/>
  <c r="I231"/>
  <c r="G259"/>
  <c r="G34"/>
  <c r="I34" s="1"/>
  <c r="I16"/>
  <c r="G223"/>
  <c r="F259"/>
  <c r="F223"/>
  <c r="J108" i="4"/>
  <c r="J106"/>
  <c r="J105"/>
  <c r="J104"/>
  <c r="J103"/>
  <c r="J101"/>
  <c r="J100"/>
  <c r="J96"/>
  <c r="J93"/>
  <c r="J92"/>
  <c r="J89"/>
  <c r="J88"/>
  <c r="J85"/>
  <c r="J84"/>
  <c r="J83"/>
  <c r="J82"/>
  <c r="J80"/>
  <c r="J78"/>
  <c r="J77"/>
  <c r="J76"/>
  <c r="J74"/>
  <c r="J73"/>
  <c r="J72"/>
  <c r="J69"/>
  <c r="J68"/>
  <c r="J66"/>
  <c r="J64"/>
  <c r="J62"/>
  <c r="J61"/>
  <c r="J60"/>
  <c r="J59"/>
  <c r="J58"/>
  <c r="J55"/>
  <c r="J52"/>
  <c r="J49"/>
  <c r="J47"/>
  <c r="J44"/>
  <c r="J42"/>
  <c r="J41"/>
  <c r="J40"/>
  <c r="J39"/>
  <c r="J37"/>
  <c r="J33"/>
  <c r="J31"/>
  <c r="J29"/>
  <c r="J26"/>
  <c r="J25"/>
  <c r="J24"/>
  <c r="J23"/>
  <c r="J22"/>
  <c r="J21"/>
  <c r="J18"/>
  <c r="J17"/>
  <c r="J15"/>
  <c r="J13"/>
  <c r="J12"/>
  <c r="J11"/>
  <c r="I103"/>
  <c r="I99"/>
  <c r="I98" s="1"/>
  <c r="I97" s="1"/>
  <c r="I95"/>
  <c r="I91"/>
  <c r="I90"/>
  <c r="I87"/>
  <c r="I81"/>
  <c r="I79"/>
  <c r="I75"/>
  <c r="I71"/>
  <c r="I67"/>
  <c r="I65"/>
  <c r="I63"/>
  <c r="I57"/>
  <c r="I54"/>
  <c r="I51"/>
  <c r="I50" s="1"/>
  <c r="I48"/>
  <c r="I46"/>
  <c r="I43"/>
  <c r="I38"/>
  <c r="I36"/>
  <c r="I32"/>
  <c r="I30"/>
  <c r="I28"/>
  <c r="I20"/>
  <c r="I19" s="1"/>
  <c r="I16"/>
  <c r="I14"/>
  <c r="I10"/>
  <c r="H103"/>
  <c r="H99"/>
  <c r="H98" s="1"/>
  <c r="H97" s="1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3"/>
  <c r="G99"/>
  <c r="G98"/>
  <c r="G97" s="1"/>
  <c r="G95"/>
  <c r="G94" s="1"/>
  <c r="G91"/>
  <c r="G90" s="1"/>
  <c r="G87"/>
  <c r="G86" s="1"/>
  <c r="G81"/>
  <c r="G79"/>
  <c r="G75"/>
  <c r="G71"/>
  <c r="G70"/>
  <c r="G67"/>
  <c r="G65"/>
  <c r="G63"/>
  <c r="G57"/>
  <c r="G56" s="1"/>
  <c r="G54"/>
  <c r="G53" s="1"/>
  <c r="G51"/>
  <c r="G50" s="1"/>
  <c r="G48"/>
  <c r="G46"/>
  <c r="G45" s="1"/>
  <c r="G43"/>
  <c r="G38"/>
  <c r="G36"/>
  <c r="G35" s="1"/>
  <c r="G32"/>
  <c r="G30"/>
  <c r="G28"/>
  <c r="G20"/>
  <c r="G19" s="1"/>
  <c r="G16"/>
  <c r="G14"/>
  <c r="G10"/>
  <c r="G9" s="1"/>
  <c r="I259" i="11" l="1"/>
  <c r="J97" i="4"/>
  <c r="J95"/>
  <c r="J90"/>
  <c r="J91"/>
  <c r="J87"/>
  <c r="J81"/>
  <c r="J79"/>
  <c r="J75"/>
  <c r="J67"/>
  <c r="J65"/>
  <c r="J63"/>
  <c r="J54"/>
  <c r="J50"/>
  <c r="J48"/>
  <c r="J43"/>
  <c r="J38"/>
  <c r="J36"/>
  <c r="J32"/>
  <c r="H27"/>
  <c r="J30"/>
  <c r="J19"/>
  <c r="J16"/>
  <c r="J14"/>
  <c r="I223" i="11"/>
  <c r="H257"/>
  <c r="I257" s="1"/>
  <c r="I225"/>
  <c r="I86" i="4"/>
  <c r="J86" s="1"/>
  <c r="J99"/>
  <c r="J98"/>
  <c r="I94"/>
  <c r="J94" s="1"/>
  <c r="I70"/>
  <c r="J71"/>
  <c r="I56"/>
  <c r="J57"/>
  <c r="I53"/>
  <c r="J53" s="1"/>
  <c r="J51"/>
  <c r="I45"/>
  <c r="J46"/>
  <c r="I35"/>
  <c r="I27"/>
  <c r="J20"/>
  <c r="I9"/>
  <c r="J10"/>
  <c r="J28"/>
  <c r="H70"/>
  <c r="H56"/>
  <c r="H45"/>
  <c r="H35"/>
  <c r="H9"/>
  <c r="H8" s="1"/>
  <c r="G27"/>
  <c r="G8" s="1"/>
  <c r="G102" s="1"/>
  <c r="G34"/>
  <c r="I8" l="1"/>
  <c r="J8" s="1"/>
  <c r="J70"/>
  <c r="J56"/>
  <c r="J45"/>
  <c r="J27"/>
  <c r="J9"/>
  <c r="I34"/>
  <c r="J35"/>
  <c r="H34"/>
  <c r="H102" s="1"/>
  <c r="G107"/>
  <c r="G109"/>
  <c r="J34" l="1"/>
  <c r="I102"/>
  <c r="I107" s="1"/>
  <c r="H109"/>
  <c r="H107"/>
  <c r="F99"/>
  <c r="J107" l="1"/>
  <c r="J102"/>
  <c r="I109"/>
  <c r="J109" s="1"/>
  <c r="F103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F56" l="1"/>
  <c r="F27"/>
  <c r="F98"/>
  <c r="F70"/>
  <c r="F45"/>
  <c r="F35"/>
  <c r="F9"/>
  <c r="F8" l="1"/>
  <c r="F97"/>
  <c r="F34"/>
  <c r="F102" l="1"/>
  <c r="F109" s="1"/>
  <c r="F107" l="1"/>
</calcChain>
</file>

<file path=xl/sharedStrings.xml><?xml version="1.0" encoding="utf-8"?>
<sst xmlns="http://schemas.openxmlformats.org/spreadsheetml/2006/main" count="819" uniqueCount="484">
  <si>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</si>
  <si>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</si>
  <si>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</si>
  <si>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</si>
  <si>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</si>
  <si>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</si>
  <si>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</si>
  <si>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</si>
  <si>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</si>
  <si>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</si>
  <si>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</si>
  <si>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</si>
  <si>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</si>
  <si>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</si>
  <si>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</si>
  <si>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</si>
  <si>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</si>
  <si>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</si>
  <si>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</si>
  <si>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</si>
  <si>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</si>
  <si>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</si>
  <si>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</si>
  <si>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</si>
  <si>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</si>
  <si>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</si>
  <si>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</si>
  <si>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</si>
  <si>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</si>
  <si>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</si>
  <si>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</si>
  <si>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</si>
  <si>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</si>
  <si>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</si>
  <si>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</si>
  <si>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</si>
  <si>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</si>
  <si>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</si>
  <si>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</si>
  <si>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</si>
  <si>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</si>
  <si>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</si>
  <si>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</si>
  <si>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</si>
  <si>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</si>
  <si>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</si>
  <si>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</si>
  <si>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</si>
  <si>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</si>
  <si>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</si>
  <si>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</si>
  <si>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</si>
  <si>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</si>
  <si>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</si>
  <si>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</si>
  <si>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</si>
  <si>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</si>
  <si>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</si>
  <si>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</si>
  <si>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</si>
  <si>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</si>
  <si>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</si>
  <si>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</si>
  <si>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</si>
  <si>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</si>
  <si>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</si>
  <si>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</si>
  <si>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</si>
  <si>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</si>
  <si>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</si>
  <si>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</si>
  <si>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</si>
  <si>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</si>
  <si>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</si>
  <si>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</si>
  <si>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</si>
  <si>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</si>
  <si>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</si>
  <si>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</si>
  <si>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</si>
  <si>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</si>
  <si>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</si>
  <si>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</si>
  <si>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</si>
  <si>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</si>
  <si>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</si>
  <si>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</si>
  <si>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</si>
  <si>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</si>
  <si>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</si>
  <si>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</si>
  <si>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</si>
  <si>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</si>
  <si>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</si>
  <si>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</si>
  <si>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</si>
  <si>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</si>
  <si>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</si>
  <si>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</si>
  <si>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</si>
  <si>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</si>
  <si>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</si>
  <si>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</si>
  <si>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</si>
  <si>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</si>
  <si>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</si>
  <si>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</si>
  <si>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</si>
  <si>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</si>
  <si>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</si>
  <si>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</si>
  <si>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</si>
  <si>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</si>
  <si>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</si>
  <si>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</si>
  <si>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</si>
  <si>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</si>
  <si>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</si>
  <si>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</si>
  <si>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</si>
  <si>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</si>
  <si>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</si>
  <si>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</si>
  <si>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</si>
  <si>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</si>
  <si>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</si>
  <si>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</si>
  <si>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</si>
  <si>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</si>
  <si>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</si>
  <si>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</si>
  <si>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</si>
  <si>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</si>
  <si>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</si>
  <si>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</si>
  <si>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</si>
  <si>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</si>
  <si>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</si>
  <si>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</si>
  <si>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</si>
  <si>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</si>
  <si>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</si>
  <si>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</si>
  <si>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</si>
  <si>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</si>
  <si>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</si>
  <si>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</si>
  <si>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</si>
  <si>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</si>
  <si>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</si>
  <si>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</si>
  <si>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</si>
  <si>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</si>
  <si>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</si>
  <si>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</si>
  <si>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</si>
  <si>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</si>
  <si>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</si>
  <si>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</si>
  <si>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</si>
  <si>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</si>
  <si>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</si>
  <si>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</si>
  <si>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</si>
  <si>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</si>
  <si>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</si>
  <si>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</si>
  <si>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</si>
  <si>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</si>
  <si>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</si>
  <si>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</si>
  <si>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</si>
  <si>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</si>
  <si>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</si>
  <si>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</si>
  <si>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</si>
  <si>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</si>
  <si>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</si>
  <si>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</si>
  <si>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</si>
  <si>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</si>
  <si>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</si>
  <si>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</si>
  <si>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</si>
  <si>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</si>
  <si>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</si>
  <si>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</si>
  <si>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</si>
  <si>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</si>
  <si>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</si>
  <si>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</si>
  <si>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</si>
  <si>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</si>
  <si>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</si>
  <si>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</si>
  <si>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</si>
  <si>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</si>
  <si>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</si>
  <si>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</si>
  <si>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</si>
  <si>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</si>
  <si>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</si>
  <si>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</si>
  <si>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</si>
  <si>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</si>
  <si>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</si>
  <si>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</si>
  <si>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</si>
  <si>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</si>
  <si>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</si>
  <si>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</si>
  <si>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</si>
  <si>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</si>
  <si>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</si>
  <si>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</si>
  <si>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</si>
  <si>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</si>
  <si>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</si>
  <si>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</si>
  <si>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</si>
  <si>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</si>
  <si>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</si>
  <si>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</si>
  <si>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</si>
  <si>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</si>
  <si>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</si>
  <si>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</si>
  <si>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</si>
  <si>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</si>
  <si>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</si>
  <si>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</si>
  <si>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</si>
  <si>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</si>
  <si>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</si>
  <si>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</si>
  <si>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</si>
  <si>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</si>
  <si>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</si>
  <si>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</si>
  <si>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</si>
  <si>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</si>
  <si>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</si>
  <si>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</si>
  <si>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</si>
  <si>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</si>
  <si>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</si>
  <si>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</si>
  <si>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</si>
  <si>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</si>
  <si>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</si>
  <si>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</si>
  <si>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</si>
  <si>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</si>
  <si>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</si>
  <si>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</si>
  <si>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</si>
  <si>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</si>
  <si>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</si>
  <si>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</si>
  <si>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</si>
  <si>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</si>
  <si>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</si>
  <si>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</si>
  <si>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</si>
  <si>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</si>
  <si>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</si>
  <si>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</si>
  <si>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</si>
  <si>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</si>
  <si>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</si>
  <si>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</si>
  <si>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</si>
  <si>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</si>
  <si>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</si>
  <si>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</si>
  <si>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</si>
  <si>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</si>
  <si>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</si>
  <si>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</si>
  <si>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</si>
  <si>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</si>
  <si>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</si>
  <si>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</si>
  <si>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</si>
  <si>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</si>
  <si>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</si>
  <si>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</si>
  <si>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</si>
  <si>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</si>
  <si>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</si>
  <si>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</si>
  <si>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</si>
  <si>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</si>
  <si>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</si>
  <si>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</si>
  <si>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</si>
  <si>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</si>
  <si>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</si>
  <si>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</si>
  <si>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</si>
  <si>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</si>
  <si>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</si>
  <si>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</si>
  <si>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</si>
  <si>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</si>
  <si>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</si>
  <si>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</si>
  <si>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</si>
  <si>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</si>
  <si>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</si>
  <si>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</si>
  <si>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</si>
  <si>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</si>
  <si>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</si>
  <si>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</si>
  <si>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</si>
  <si>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</si>
  <si>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</si>
  <si>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</si>
  <si>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</si>
  <si>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</si>
  <si>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</si>
  <si>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</si>
  <si>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</si>
  <si>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</si>
  <si>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</si>
  <si>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</si>
  <si>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</si>
  <si>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</si>
  <si>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</si>
  <si>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</si>
  <si>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</si>
  <si>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</si>
  <si>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</si>
  <si>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</si>
  <si>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</si>
  <si>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</si>
  <si>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</si>
  <si>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</si>
  <si>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</si>
  <si>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</si>
  <si>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</si>
  <si>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</si>
  <si>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</si>
  <si>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</si>
  <si>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</si>
  <si>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</si>
  <si>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</si>
  <si>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</si>
  <si>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</si>
  <si>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</si>
  <si>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</si>
  <si>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</si>
  <si>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</si>
  <si>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</si>
  <si>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</si>
  <si>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</si>
  <si>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</si>
  <si>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</si>
  <si>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</si>
  <si>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</si>
  <si>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</si>
  <si>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</si>
  <si>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</si>
  <si>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</si>
  <si>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</si>
  <si>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</si>
  <si>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</si>
  <si>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</si>
  <si>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</si>
  <si>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</si>
  <si>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</si>
  <si>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</si>
  <si>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</si>
  <si>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</si>
  <si>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</si>
  <si>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</si>
  <si>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</si>
  <si>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</si>
  <si>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</si>
  <si>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>Transferi za podršku turizmu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</si>
  <si>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</si>
  <si>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</si>
  <si>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</si>
  <si>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</si>
  <si>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</si>
  <si>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</si>
  <si>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1.2.35.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</si>
  <si>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</si>
  <si>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</si>
  <si>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</si>
  <si>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</si>
  <si>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</si>
  <si>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</si>
  <si>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1.2.36.</t>
  </si>
  <si>
    <t>1.2.37.</t>
  </si>
  <si>
    <t>1.2.38.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</si>
  <si>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</si>
  <si>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</si>
  <si>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</si>
  <si>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</si>
  <si>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</si>
  <si>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</si>
  <si>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</si>
  <si>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</si>
  <si>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</si>
  <si>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</si>
  <si>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</si>
  <si>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</si>
  <si>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</si>
  <si>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</si>
  <si>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</si>
  <si>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</si>
  <si>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</si>
  <si>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</si>
  <si>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</si>
  <si>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</si>
  <si>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</si>
  <si>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</si>
  <si>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</si>
  <si>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</si>
  <si>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</si>
  <si>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</si>
  <si>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</si>
  <si>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</si>
  <si>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</si>
  <si>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</si>
  <si>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</si>
  <si>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</si>
  <si>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</si>
  <si>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</si>
  <si>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</si>
  <si>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Izdaci za Program Fonda zaštite okoline ZDK  - drugi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</si>
  <si>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</si>
  <si>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</si>
  <si>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</si>
  <si>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</si>
  <si>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</si>
  <si>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</si>
  <si>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</si>
  <si>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</si>
  <si>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</si>
  <si>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Povećanje učešća u kapitalu JKP Gradska groblja</t>
  </si>
  <si>
    <t>Transfer za održavanje manifestacije Sarajevo film festival</t>
  </si>
  <si>
    <t>1.1.12.</t>
  </si>
  <si>
    <t>Sufinan.cijene odvoza smeća za sva fizička lica-korisnike Gradskog odvoza kom.otpada putem JKP Vosoko</t>
  </si>
  <si>
    <t>Transferi pojedincima (podrška vantjelesnoj oplodnji)</t>
  </si>
  <si>
    <t>Transferi pojedincima (liječenje,ostvareni rezultati u sportu,nauci,kulturi....)</t>
  </si>
  <si>
    <t>Povećanje učešća u kapitalu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</si>
  <si>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</si>
  <si>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</si>
  <si>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</si>
  <si>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</si>
  <si>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</si>
  <si>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</si>
  <si>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</si>
  <si>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</si>
  <si>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</si>
  <si>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</si>
  <si>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</si>
  <si>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</si>
  <si>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</si>
  <si>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t>BUDŽET  ZA 2023.g</t>
  </si>
  <si>
    <t>BUDŽET ZA 2023.g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</si>
  <si>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</si>
  <si>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</si>
  <si>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</si>
  <si>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</si>
  <si>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</si>
  <si>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</si>
  <si>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</si>
  <si>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</si>
  <si>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Transfer za podršku narodu Turske i Sirije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</si>
  <si>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</si>
  <si>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</si>
  <si>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1.2.39.</t>
  </si>
  <si>
    <t>Transferi za novčane nagrade pripadnicima službi zašt.i spaš. (nenamjenska sredstva budžeta)</t>
  </si>
  <si>
    <t>Projektna dokumentacija (nenamjenska sredstva budžeta)</t>
  </si>
  <si>
    <t>Izdaci za rekonstrukciju (nenamjenska sredstva budžeta)</t>
  </si>
  <si>
    <t>procenat izvršenja</t>
  </si>
  <si>
    <t>Naknade članovima Izborne komisije</t>
  </si>
  <si>
    <t xml:space="preserve">                              ZA PERIOD 01.01.-31.03.2023.g</t>
  </si>
  <si>
    <t>plan za tri mjeseca</t>
  </si>
  <si>
    <t>izvršeno za period 01.01.-31.03.2023.g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</si>
</sst>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8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7" fillId="0" borderId="0" xfId="0" applyFont="1"/>
    <xf numFmtId="0" fontId="18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21" fillId="0" borderId="0" xfId="0" applyFont="1" applyAlignment="1">
      <alignment horizontal="right"/>
    </xf>
    <xf numFmtId="0" fontId="0" fillId="0" borderId="0" xfId="0" applyFont="1"/>
    <xf numFmtId="0" fontId="13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4" fillId="0" borderId="0" xfId="0" applyFont="1"/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  <xf numFmtId="4" fontId="18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0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="150" zoomScaleNormal="150" workbookViewId="0">
      <selection activeCell="D1" sqref="D1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464</v>
      </c>
      <c r="C1" s="84"/>
    </row>
    <row r="2" spans="1:3" ht="15.75">
      <c r="A2" t="s">
        <v>465</v>
      </c>
      <c r="C2" s="84"/>
    </row>
    <row r="3" spans="1:3" ht="15.75" customHeight="1">
      <c r="A3" t="s">
        <v>466</v>
      </c>
    </row>
    <row r="4" spans="1:3" s="86" customFormat="1">
      <c r="A4" s="85" t="s">
        <v>467</v>
      </c>
    </row>
    <row r="5" spans="1:3" s="85" customFormat="1">
      <c r="A5"/>
    </row>
    <row r="6" spans="1:3" s="85" customFormat="1">
      <c r="A6" t="s">
        <v>468</v>
      </c>
    </row>
    <row r="7" spans="1:3" s="85" customFormat="1">
      <c r="A7" t="s">
        <v>469</v>
      </c>
    </row>
    <row r="8" spans="1:3" s="85" customFormat="1">
      <c r="A8"/>
    </row>
    <row r="9" spans="1:3" s="85" customFormat="1">
      <c r="A9"/>
    </row>
    <row r="10" spans="1:3" s="85" customFormat="1">
      <c r="A10"/>
    </row>
    <row r="11" spans="1:3" s="85" customFormat="1">
      <c r="A11"/>
    </row>
    <row r="12" spans="1:3" s="85" customFormat="1">
      <c r="A12"/>
    </row>
    <row r="13" spans="1:3" s="85" customFormat="1">
      <c r="A13"/>
    </row>
    <row r="14" spans="1:3" s="85" customFormat="1">
      <c r="A14"/>
    </row>
    <row r="15" spans="1:3" s="85" customFormat="1">
      <c r="A15"/>
    </row>
    <row r="16" spans="1:3" s="85" customFormat="1">
      <c r="A16"/>
    </row>
    <row r="17" spans="1:3" ht="26.25">
      <c r="A17" t="s">
        <v>470</v>
      </c>
      <c r="C17" s="87" t="s">
        <v>471</v>
      </c>
    </row>
    <row r="18" spans="1:3" ht="26.25">
      <c r="C18" s="87" t="s">
        <v>481</v>
      </c>
    </row>
    <row r="21" spans="1:3" s="88" customFormat="1" ht="18.75">
      <c r="B21" s="89"/>
    </row>
    <row r="22" spans="1:3" s="88" customFormat="1" ht="18.75">
      <c r="B22" s="89"/>
    </row>
    <row r="23" spans="1:3" s="88" customFormat="1" ht="18.75">
      <c r="B23" s="89"/>
    </row>
    <row r="24" spans="1:3" s="88" customFormat="1">
      <c r="B24" s="90"/>
    </row>
    <row r="25" spans="1:3" s="88" customFormat="1">
      <c r="B25" s="91"/>
      <c r="C25" s="92"/>
    </row>
    <row r="26" spans="1:3">
      <c r="B26" s="93"/>
    </row>
    <row r="27" spans="1:3">
      <c r="B27" s="94"/>
      <c r="C27" s="95"/>
    </row>
    <row r="28" spans="1:3">
      <c r="B28" s="94"/>
      <c r="C28" s="96"/>
    </row>
    <row r="29" spans="1:3">
      <c r="B29" s="94"/>
    </row>
    <row r="31" spans="1:3" s="97" customFormat="1"/>
    <row r="34" spans="2:2">
      <c r="B34" s="94"/>
    </row>
    <row r="35" spans="2:2">
      <c r="B35" s="94"/>
    </row>
    <row r="36" spans="2:2">
      <c r="B36" s="94"/>
    </row>
    <row r="37" spans="2:2">
      <c r="B37" s="9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09"/>
  <sheetViews>
    <sheetView zoomScale="120" zoomScaleNormal="120" workbookViewId="0">
      <selection activeCell="E4" sqref="E4"/>
    </sheetView>
  </sheetViews>
  <sheetFormatPr defaultRowHeight="15"/>
  <cols>
    <col min="1" max="1" width="6.85546875" style="17" customWidth="1"/>
    <col min="2" max="2" width="6.7109375" style="17" customWidth="1"/>
    <col min="3" max="3" width="7" style="17" customWidth="1"/>
    <col min="4" max="4" width="6.5703125" style="78" customWidth="1"/>
    <col min="5" max="5" width="68.7109375" style="79" customWidth="1"/>
    <col min="6" max="6" width="13.42578125" style="80" hidden="1" customWidth="1"/>
    <col min="7" max="8" width="12" style="80" customWidth="1"/>
    <col min="9" max="9" width="11.7109375" style="109" customWidth="1"/>
    <col min="10" max="10" width="9.140625" style="109" customWidth="1"/>
    <col min="233" max="233" width="6.85546875" customWidth="1"/>
    <col min="234" max="234" width="6.7109375" customWidth="1"/>
    <col min="235" max="235" width="7.85546875" customWidth="1"/>
    <col min="236" max="236" width="6.5703125" customWidth="1"/>
    <col min="237" max="237" width="59.85546875" customWidth="1"/>
    <col min="238" max="238" width="12.28515625" customWidth="1"/>
    <col min="239" max="239" width="10.85546875" customWidth="1"/>
    <col min="240" max="240" width="12" customWidth="1"/>
    <col min="241" max="241" width="10.140625" customWidth="1"/>
    <col min="489" max="489" width="6.85546875" customWidth="1"/>
    <col min="490" max="490" width="6.7109375" customWidth="1"/>
    <col min="491" max="491" width="7.85546875" customWidth="1"/>
    <col min="492" max="492" width="6.5703125" customWidth="1"/>
    <col min="493" max="493" width="59.85546875" customWidth="1"/>
    <col min="494" max="494" width="12.28515625" customWidth="1"/>
    <col min="495" max="495" width="10.85546875" customWidth="1"/>
    <col min="496" max="496" width="12" customWidth="1"/>
    <col min="497" max="497" width="10.140625" customWidth="1"/>
    <col min="745" max="745" width="6.85546875" customWidth="1"/>
    <col min="746" max="746" width="6.7109375" customWidth="1"/>
    <col min="747" max="747" width="7.85546875" customWidth="1"/>
    <col min="748" max="748" width="6.5703125" customWidth="1"/>
    <col min="749" max="749" width="59.85546875" customWidth="1"/>
    <col min="750" max="750" width="12.28515625" customWidth="1"/>
    <col min="751" max="751" width="10.85546875" customWidth="1"/>
    <col min="752" max="752" width="12" customWidth="1"/>
    <col min="753" max="753" width="10.140625" customWidth="1"/>
    <col min="1001" max="1001" width="6.85546875" customWidth="1"/>
    <col min="1002" max="1002" width="6.7109375" customWidth="1"/>
    <col min="1003" max="1003" width="7.85546875" customWidth="1"/>
    <col min="1004" max="1004" width="6.5703125" customWidth="1"/>
    <col min="1005" max="1005" width="59.85546875" customWidth="1"/>
    <col min="1006" max="1006" width="12.28515625" customWidth="1"/>
    <col min="1007" max="1007" width="10.85546875" customWidth="1"/>
    <col min="1008" max="1008" width="12" customWidth="1"/>
    <col min="1009" max="1009" width="10.140625" customWidth="1"/>
    <col min="1257" max="1257" width="6.85546875" customWidth="1"/>
    <col min="1258" max="1258" width="6.7109375" customWidth="1"/>
    <col min="1259" max="1259" width="7.85546875" customWidth="1"/>
    <col min="1260" max="1260" width="6.5703125" customWidth="1"/>
    <col min="1261" max="1261" width="59.85546875" customWidth="1"/>
    <col min="1262" max="1262" width="12.28515625" customWidth="1"/>
    <col min="1263" max="1263" width="10.85546875" customWidth="1"/>
    <col min="1264" max="1264" width="12" customWidth="1"/>
    <col min="1265" max="1265" width="10.140625" customWidth="1"/>
    <col min="1513" max="1513" width="6.85546875" customWidth="1"/>
    <col min="1514" max="1514" width="6.7109375" customWidth="1"/>
    <col min="1515" max="1515" width="7.85546875" customWidth="1"/>
    <col min="1516" max="1516" width="6.5703125" customWidth="1"/>
    <col min="1517" max="1517" width="59.85546875" customWidth="1"/>
    <col min="1518" max="1518" width="12.28515625" customWidth="1"/>
    <col min="1519" max="1519" width="10.85546875" customWidth="1"/>
    <col min="1520" max="1520" width="12" customWidth="1"/>
    <col min="1521" max="1521" width="10.140625" customWidth="1"/>
    <col min="1769" max="1769" width="6.85546875" customWidth="1"/>
    <col min="1770" max="1770" width="6.7109375" customWidth="1"/>
    <col min="1771" max="1771" width="7.85546875" customWidth="1"/>
    <col min="1772" max="1772" width="6.5703125" customWidth="1"/>
    <col min="1773" max="1773" width="59.85546875" customWidth="1"/>
    <col min="1774" max="1774" width="12.28515625" customWidth="1"/>
    <col min="1775" max="1775" width="10.85546875" customWidth="1"/>
    <col min="1776" max="1776" width="12" customWidth="1"/>
    <col min="1777" max="1777" width="10.140625" customWidth="1"/>
    <col min="2025" max="2025" width="6.85546875" customWidth="1"/>
    <col min="2026" max="2026" width="6.7109375" customWidth="1"/>
    <col min="2027" max="2027" width="7.85546875" customWidth="1"/>
    <col min="2028" max="2028" width="6.5703125" customWidth="1"/>
    <col min="2029" max="2029" width="59.85546875" customWidth="1"/>
    <col min="2030" max="2030" width="12.28515625" customWidth="1"/>
    <col min="2031" max="2031" width="10.85546875" customWidth="1"/>
    <col min="2032" max="2032" width="12" customWidth="1"/>
    <col min="2033" max="2033" width="10.140625" customWidth="1"/>
    <col min="2281" max="2281" width="6.85546875" customWidth="1"/>
    <col min="2282" max="2282" width="6.7109375" customWidth="1"/>
    <col min="2283" max="2283" width="7.85546875" customWidth="1"/>
    <col min="2284" max="2284" width="6.5703125" customWidth="1"/>
    <col min="2285" max="2285" width="59.85546875" customWidth="1"/>
    <col min="2286" max="2286" width="12.28515625" customWidth="1"/>
    <col min="2287" max="2287" width="10.85546875" customWidth="1"/>
    <col min="2288" max="2288" width="12" customWidth="1"/>
    <col min="2289" max="2289" width="10.140625" customWidth="1"/>
    <col min="2537" max="2537" width="6.85546875" customWidth="1"/>
    <col min="2538" max="2538" width="6.7109375" customWidth="1"/>
    <col min="2539" max="2539" width="7.85546875" customWidth="1"/>
    <col min="2540" max="2540" width="6.5703125" customWidth="1"/>
    <col min="2541" max="2541" width="59.85546875" customWidth="1"/>
    <col min="2542" max="2542" width="12.28515625" customWidth="1"/>
    <col min="2543" max="2543" width="10.85546875" customWidth="1"/>
    <col min="2544" max="2544" width="12" customWidth="1"/>
    <col min="2545" max="2545" width="10.140625" customWidth="1"/>
    <col min="2793" max="2793" width="6.85546875" customWidth="1"/>
    <col min="2794" max="2794" width="6.7109375" customWidth="1"/>
    <col min="2795" max="2795" width="7.85546875" customWidth="1"/>
    <col min="2796" max="2796" width="6.5703125" customWidth="1"/>
    <col min="2797" max="2797" width="59.85546875" customWidth="1"/>
    <col min="2798" max="2798" width="12.28515625" customWidth="1"/>
    <col min="2799" max="2799" width="10.85546875" customWidth="1"/>
    <col min="2800" max="2800" width="12" customWidth="1"/>
    <col min="2801" max="2801" width="10.140625" customWidth="1"/>
    <col min="3049" max="3049" width="6.85546875" customWidth="1"/>
    <col min="3050" max="3050" width="6.7109375" customWidth="1"/>
    <col min="3051" max="3051" width="7.85546875" customWidth="1"/>
    <col min="3052" max="3052" width="6.5703125" customWidth="1"/>
    <col min="3053" max="3053" width="59.85546875" customWidth="1"/>
    <col min="3054" max="3054" width="12.28515625" customWidth="1"/>
    <col min="3055" max="3055" width="10.85546875" customWidth="1"/>
    <col min="3056" max="3056" width="12" customWidth="1"/>
    <col min="3057" max="3057" width="10.140625" customWidth="1"/>
    <col min="3305" max="3305" width="6.85546875" customWidth="1"/>
    <col min="3306" max="3306" width="6.7109375" customWidth="1"/>
    <col min="3307" max="3307" width="7.85546875" customWidth="1"/>
    <col min="3308" max="3308" width="6.5703125" customWidth="1"/>
    <col min="3309" max="3309" width="59.85546875" customWidth="1"/>
    <col min="3310" max="3310" width="12.28515625" customWidth="1"/>
    <col min="3311" max="3311" width="10.85546875" customWidth="1"/>
    <col min="3312" max="3312" width="12" customWidth="1"/>
    <col min="3313" max="3313" width="10.140625" customWidth="1"/>
    <col min="3561" max="3561" width="6.85546875" customWidth="1"/>
    <col min="3562" max="3562" width="6.7109375" customWidth="1"/>
    <col min="3563" max="3563" width="7.85546875" customWidth="1"/>
    <col min="3564" max="3564" width="6.5703125" customWidth="1"/>
    <col min="3565" max="3565" width="59.85546875" customWidth="1"/>
    <col min="3566" max="3566" width="12.28515625" customWidth="1"/>
    <col min="3567" max="3567" width="10.85546875" customWidth="1"/>
    <col min="3568" max="3568" width="12" customWidth="1"/>
    <col min="3569" max="3569" width="10.140625" customWidth="1"/>
    <col min="3817" max="3817" width="6.85546875" customWidth="1"/>
    <col min="3818" max="3818" width="6.7109375" customWidth="1"/>
    <col min="3819" max="3819" width="7.85546875" customWidth="1"/>
    <col min="3820" max="3820" width="6.5703125" customWidth="1"/>
    <col min="3821" max="3821" width="59.85546875" customWidth="1"/>
    <col min="3822" max="3822" width="12.28515625" customWidth="1"/>
    <col min="3823" max="3823" width="10.85546875" customWidth="1"/>
    <col min="3824" max="3824" width="12" customWidth="1"/>
    <col min="3825" max="3825" width="10.140625" customWidth="1"/>
    <col min="4073" max="4073" width="6.85546875" customWidth="1"/>
    <col min="4074" max="4074" width="6.7109375" customWidth="1"/>
    <col min="4075" max="4075" width="7.85546875" customWidth="1"/>
    <col min="4076" max="4076" width="6.5703125" customWidth="1"/>
    <col min="4077" max="4077" width="59.85546875" customWidth="1"/>
    <col min="4078" max="4078" width="12.28515625" customWidth="1"/>
    <col min="4079" max="4079" width="10.85546875" customWidth="1"/>
    <col min="4080" max="4080" width="12" customWidth="1"/>
    <col min="4081" max="4081" width="10.140625" customWidth="1"/>
    <col min="4329" max="4329" width="6.85546875" customWidth="1"/>
    <col min="4330" max="4330" width="6.7109375" customWidth="1"/>
    <col min="4331" max="4331" width="7.85546875" customWidth="1"/>
    <col min="4332" max="4332" width="6.5703125" customWidth="1"/>
    <col min="4333" max="4333" width="59.85546875" customWidth="1"/>
    <col min="4334" max="4334" width="12.28515625" customWidth="1"/>
    <col min="4335" max="4335" width="10.85546875" customWidth="1"/>
    <col min="4336" max="4336" width="12" customWidth="1"/>
    <col min="4337" max="4337" width="10.140625" customWidth="1"/>
    <col min="4585" max="4585" width="6.85546875" customWidth="1"/>
    <col min="4586" max="4586" width="6.7109375" customWidth="1"/>
    <col min="4587" max="4587" width="7.85546875" customWidth="1"/>
    <col min="4588" max="4588" width="6.5703125" customWidth="1"/>
    <col min="4589" max="4589" width="59.85546875" customWidth="1"/>
    <col min="4590" max="4590" width="12.28515625" customWidth="1"/>
    <col min="4591" max="4591" width="10.85546875" customWidth="1"/>
    <col min="4592" max="4592" width="12" customWidth="1"/>
    <col min="4593" max="4593" width="10.140625" customWidth="1"/>
    <col min="4841" max="4841" width="6.85546875" customWidth="1"/>
    <col min="4842" max="4842" width="6.7109375" customWidth="1"/>
    <col min="4843" max="4843" width="7.85546875" customWidth="1"/>
    <col min="4844" max="4844" width="6.5703125" customWidth="1"/>
    <col min="4845" max="4845" width="59.85546875" customWidth="1"/>
    <col min="4846" max="4846" width="12.28515625" customWidth="1"/>
    <col min="4847" max="4847" width="10.85546875" customWidth="1"/>
    <col min="4848" max="4848" width="12" customWidth="1"/>
    <col min="4849" max="4849" width="10.140625" customWidth="1"/>
    <col min="5097" max="5097" width="6.85546875" customWidth="1"/>
    <col min="5098" max="5098" width="6.7109375" customWidth="1"/>
    <col min="5099" max="5099" width="7.85546875" customWidth="1"/>
    <col min="5100" max="5100" width="6.5703125" customWidth="1"/>
    <col min="5101" max="5101" width="59.85546875" customWidth="1"/>
    <col min="5102" max="5102" width="12.28515625" customWidth="1"/>
    <col min="5103" max="5103" width="10.85546875" customWidth="1"/>
    <col min="5104" max="5104" width="12" customWidth="1"/>
    <col min="5105" max="5105" width="10.140625" customWidth="1"/>
    <col min="5353" max="5353" width="6.85546875" customWidth="1"/>
    <col min="5354" max="5354" width="6.7109375" customWidth="1"/>
    <col min="5355" max="5355" width="7.85546875" customWidth="1"/>
    <col min="5356" max="5356" width="6.5703125" customWidth="1"/>
    <col min="5357" max="5357" width="59.85546875" customWidth="1"/>
    <col min="5358" max="5358" width="12.28515625" customWidth="1"/>
    <col min="5359" max="5359" width="10.85546875" customWidth="1"/>
    <col min="5360" max="5360" width="12" customWidth="1"/>
    <col min="5361" max="5361" width="10.140625" customWidth="1"/>
    <col min="5609" max="5609" width="6.85546875" customWidth="1"/>
    <col min="5610" max="5610" width="6.7109375" customWidth="1"/>
    <col min="5611" max="5611" width="7.85546875" customWidth="1"/>
    <col min="5612" max="5612" width="6.5703125" customWidth="1"/>
    <col min="5613" max="5613" width="59.85546875" customWidth="1"/>
    <col min="5614" max="5614" width="12.28515625" customWidth="1"/>
    <col min="5615" max="5615" width="10.85546875" customWidth="1"/>
    <col min="5616" max="5616" width="12" customWidth="1"/>
    <col min="5617" max="5617" width="10.140625" customWidth="1"/>
    <col min="5865" max="5865" width="6.85546875" customWidth="1"/>
    <col min="5866" max="5866" width="6.7109375" customWidth="1"/>
    <col min="5867" max="5867" width="7.85546875" customWidth="1"/>
    <col min="5868" max="5868" width="6.5703125" customWidth="1"/>
    <col min="5869" max="5869" width="59.85546875" customWidth="1"/>
    <col min="5870" max="5870" width="12.28515625" customWidth="1"/>
    <col min="5871" max="5871" width="10.85546875" customWidth="1"/>
    <col min="5872" max="5872" width="12" customWidth="1"/>
    <col min="5873" max="5873" width="10.140625" customWidth="1"/>
    <col min="6121" max="6121" width="6.85546875" customWidth="1"/>
    <col min="6122" max="6122" width="6.7109375" customWidth="1"/>
    <col min="6123" max="6123" width="7.85546875" customWidth="1"/>
    <col min="6124" max="6124" width="6.5703125" customWidth="1"/>
    <col min="6125" max="6125" width="59.85546875" customWidth="1"/>
    <col min="6126" max="6126" width="12.28515625" customWidth="1"/>
    <col min="6127" max="6127" width="10.85546875" customWidth="1"/>
    <col min="6128" max="6128" width="12" customWidth="1"/>
    <col min="6129" max="6129" width="10.140625" customWidth="1"/>
    <col min="6377" max="6377" width="6.85546875" customWidth="1"/>
    <col min="6378" max="6378" width="6.7109375" customWidth="1"/>
    <col min="6379" max="6379" width="7.85546875" customWidth="1"/>
    <col min="6380" max="6380" width="6.5703125" customWidth="1"/>
    <col min="6381" max="6381" width="59.85546875" customWidth="1"/>
    <col min="6382" max="6382" width="12.28515625" customWidth="1"/>
    <col min="6383" max="6383" width="10.85546875" customWidth="1"/>
    <col min="6384" max="6384" width="12" customWidth="1"/>
    <col min="6385" max="6385" width="10.140625" customWidth="1"/>
    <col min="6633" max="6633" width="6.85546875" customWidth="1"/>
    <col min="6634" max="6634" width="6.7109375" customWidth="1"/>
    <col min="6635" max="6635" width="7.85546875" customWidth="1"/>
    <col min="6636" max="6636" width="6.5703125" customWidth="1"/>
    <col min="6637" max="6637" width="59.85546875" customWidth="1"/>
    <col min="6638" max="6638" width="12.28515625" customWidth="1"/>
    <col min="6639" max="6639" width="10.85546875" customWidth="1"/>
    <col min="6640" max="6640" width="12" customWidth="1"/>
    <col min="6641" max="6641" width="10.140625" customWidth="1"/>
    <col min="6889" max="6889" width="6.85546875" customWidth="1"/>
    <col min="6890" max="6890" width="6.7109375" customWidth="1"/>
    <col min="6891" max="6891" width="7.85546875" customWidth="1"/>
    <col min="6892" max="6892" width="6.5703125" customWidth="1"/>
    <col min="6893" max="6893" width="59.85546875" customWidth="1"/>
    <col min="6894" max="6894" width="12.28515625" customWidth="1"/>
    <col min="6895" max="6895" width="10.85546875" customWidth="1"/>
    <col min="6896" max="6896" width="12" customWidth="1"/>
    <col min="6897" max="6897" width="10.140625" customWidth="1"/>
    <col min="7145" max="7145" width="6.85546875" customWidth="1"/>
    <col min="7146" max="7146" width="6.7109375" customWidth="1"/>
    <col min="7147" max="7147" width="7.85546875" customWidth="1"/>
    <col min="7148" max="7148" width="6.5703125" customWidth="1"/>
    <col min="7149" max="7149" width="59.85546875" customWidth="1"/>
    <col min="7150" max="7150" width="12.28515625" customWidth="1"/>
    <col min="7151" max="7151" width="10.85546875" customWidth="1"/>
    <col min="7152" max="7152" width="12" customWidth="1"/>
    <col min="7153" max="7153" width="10.140625" customWidth="1"/>
    <col min="7401" max="7401" width="6.85546875" customWidth="1"/>
    <col min="7402" max="7402" width="6.7109375" customWidth="1"/>
    <col min="7403" max="7403" width="7.85546875" customWidth="1"/>
    <col min="7404" max="7404" width="6.5703125" customWidth="1"/>
    <col min="7405" max="7405" width="59.85546875" customWidth="1"/>
    <col min="7406" max="7406" width="12.28515625" customWidth="1"/>
    <col min="7407" max="7407" width="10.85546875" customWidth="1"/>
    <col min="7408" max="7408" width="12" customWidth="1"/>
    <col min="7409" max="7409" width="10.140625" customWidth="1"/>
    <col min="7657" max="7657" width="6.85546875" customWidth="1"/>
    <col min="7658" max="7658" width="6.7109375" customWidth="1"/>
    <col min="7659" max="7659" width="7.85546875" customWidth="1"/>
    <col min="7660" max="7660" width="6.5703125" customWidth="1"/>
    <col min="7661" max="7661" width="59.85546875" customWidth="1"/>
    <col min="7662" max="7662" width="12.28515625" customWidth="1"/>
    <col min="7663" max="7663" width="10.85546875" customWidth="1"/>
    <col min="7664" max="7664" width="12" customWidth="1"/>
    <col min="7665" max="7665" width="10.140625" customWidth="1"/>
    <col min="7913" max="7913" width="6.85546875" customWidth="1"/>
    <col min="7914" max="7914" width="6.7109375" customWidth="1"/>
    <col min="7915" max="7915" width="7.85546875" customWidth="1"/>
    <col min="7916" max="7916" width="6.5703125" customWidth="1"/>
    <col min="7917" max="7917" width="59.85546875" customWidth="1"/>
    <col min="7918" max="7918" width="12.28515625" customWidth="1"/>
    <col min="7919" max="7919" width="10.85546875" customWidth="1"/>
    <col min="7920" max="7920" width="12" customWidth="1"/>
    <col min="7921" max="7921" width="10.140625" customWidth="1"/>
    <col min="8169" max="8169" width="6.85546875" customWidth="1"/>
    <col min="8170" max="8170" width="6.7109375" customWidth="1"/>
    <col min="8171" max="8171" width="7.85546875" customWidth="1"/>
    <col min="8172" max="8172" width="6.5703125" customWidth="1"/>
    <col min="8173" max="8173" width="59.85546875" customWidth="1"/>
    <col min="8174" max="8174" width="12.28515625" customWidth="1"/>
    <col min="8175" max="8175" width="10.85546875" customWidth="1"/>
    <col min="8176" max="8176" width="12" customWidth="1"/>
    <col min="8177" max="8177" width="10.140625" customWidth="1"/>
    <col min="8425" max="8425" width="6.85546875" customWidth="1"/>
    <col min="8426" max="8426" width="6.7109375" customWidth="1"/>
    <col min="8427" max="8427" width="7.85546875" customWidth="1"/>
    <col min="8428" max="8428" width="6.5703125" customWidth="1"/>
    <col min="8429" max="8429" width="59.85546875" customWidth="1"/>
    <col min="8430" max="8430" width="12.28515625" customWidth="1"/>
    <col min="8431" max="8431" width="10.85546875" customWidth="1"/>
    <col min="8432" max="8432" width="12" customWidth="1"/>
    <col min="8433" max="8433" width="10.140625" customWidth="1"/>
    <col min="8681" max="8681" width="6.85546875" customWidth="1"/>
    <col min="8682" max="8682" width="6.7109375" customWidth="1"/>
    <col min="8683" max="8683" width="7.85546875" customWidth="1"/>
    <col min="8684" max="8684" width="6.5703125" customWidth="1"/>
    <col min="8685" max="8685" width="59.85546875" customWidth="1"/>
    <col min="8686" max="8686" width="12.28515625" customWidth="1"/>
    <col min="8687" max="8687" width="10.85546875" customWidth="1"/>
    <col min="8688" max="8688" width="12" customWidth="1"/>
    <col min="8689" max="8689" width="10.140625" customWidth="1"/>
    <col min="8937" max="8937" width="6.85546875" customWidth="1"/>
    <col min="8938" max="8938" width="6.7109375" customWidth="1"/>
    <col min="8939" max="8939" width="7.85546875" customWidth="1"/>
    <col min="8940" max="8940" width="6.5703125" customWidth="1"/>
    <col min="8941" max="8941" width="59.85546875" customWidth="1"/>
    <col min="8942" max="8942" width="12.28515625" customWidth="1"/>
    <col min="8943" max="8943" width="10.85546875" customWidth="1"/>
    <col min="8944" max="8944" width="12" customWidth="1"/>
    <col min="8945" max="8945" width="10.140625" customWidth="1"/>
    <col min="9193" max="9193" width="6.85546875" customWidth="1"/>
    <col min="9194" max="9194" width="6.7109375" customWidth="1"/>
    <col min="9195" max="9195" width="7.85546875" customWidth="1"/>
    <col min="9196" max="9196" width="6.5703125" customWidth="1"/>
    <col min="9197" max="9197" width="59.85546875" customWidth="1"/>
    <col min="9198" max="9198" width="12.28515625" customWidth="1"/>
    <col min="9199" max="9199" width="10.85546875" customWidth="1"/>
    <col min="9200" max="9200" width="12" customWidth="1"/>
    <col min="9201" max="9201" width="10.140625" customWidth="1"/>
    <col min="9449" max="9449" width="6.85546875" customWidth="1"/>
    <col min="9450" max="9450" width="6.7109375" customWidth="1"/>
    <col min="9451" max="9451" width="7.85546875" customWidth="1"/>
    <col min="9452" max="9452" width="6.5703125" customWidth="1"/>
    <col min="9453" max="9453" width="59.85546875" customWidth="1"/>
    <col min="9454" max="9454" width="12.28515625" customWidth="1"/>
    <col min="9455" max="9455" width="10.85546875" customWidth="1"/>
    <col min="9456" max="9456" width="12" customWidth="1"/>
    <col min="9457" max="9457" width="10.140625" customWidth="1"/>
    <col min="9705" max="9705" width="6.85546875" customWidth="1"/>
    <col min="9706" max="9706" width="6.7109375" customWidth="1"/>
    <col min="9707" max="9707" width="7.85546875" customWidth="1"/>
    <col min="9708" max="9708" width="6.5703125" customWidth="1"/>
    <col min="9709" max="9709" width="59.85546875" customWidth="1"/>
    <col min="9710" max="9710" width="12.28515625" customWidth="1"/>
    <col min="9711" max="9711" width="10.85546875" customWidth="1"/>
    <col min="9712" max="9712" width="12" customWidth="1"/>
    <col min="9713" max="9713" width="10.140625" customWidth="1"/>
    <col min="9961" max="9961" width="6.85546875" customWidth="1"/>
    <col min="9962" max="9962" width="6.7109375" customWidth="1"/>
    <col min="9963" max="9963" width="7.85546875" customWidth="1"/>
    <col min="9964" max="9964" width="6.5703125" customWidth="1"/>
    <col min="9965" max="9965" width="59.85546875" customWidth="1"/>
    <col min="9966" max="9966" width="12.28515625" customWidth="1"/>
    <col min="9967" max="9967" width="10.85546875" customWidth="1"/>
    <col min="9968" max="9968" width="12" customWidth="1"/>
    <col min="9969" max="9969" width="10.140625" customWidth="1"/>
    <col min="10217" max="10217" width="6.85546875" customWidth="1"/>
    <col min="10218" max="10218" width="6.7109375" customWidth="1"/>
    <col min="10219" max="10219" width="7.85546875" customWidth="1"/>
    <col min="10220" max="10220" width="6.5703125" customWidth="1"/>
    <col min="10221" max="10221" width="59.85546875" customWidth="1"/>
    <col min="10222" max="10222" width="12.28515625" customWidth="1"/>
    <col min="10223" max="10223" width="10.85546875" customWidth="1"/>
    <col min="10224" max="10224" width="12" customWidth="1"/>
    <col min="10225" max="10225" width="10.140625" customWidth="1"/>
    <col min="10473" max="10473" width="6.85546875" customWidth="1"/>
    <col min="10474" max="10474" width="6.7109375" customWidth="1"/>
    <col min="10475" max="10475" width="7.85546875" customWidth="1"/>
    <col min="10476" max="10476" width="6.5703125" customWidth="1"/>
    <col min="10477" max="10477" width="59.85546875" customWidth="1"/>
    <col min="10478" max="10478" width="12.28515625" customWidth="1"/>
    <col min="10479" max="10479" width="10.85546875" customWidth="1"/>
    <col min="10480" max="10480" width="12" customWidth="1"/>
    <col min="10481" max="10481" width="10.140625" customWidth="1"/>
    <col min="10729" max="10729" width="6.85546875" customWidth="1"/>
    <col min="10730" max="10730" width="6.7109375" customWidth="1"/>
    <col min="10731" max="10731" width="7.85546875" customWidth="1"/>
    <col min="10732" max="10732" width="6.5703125" customWidth="1"/>
    <col min="10733" max="10733" width="59.85546875" customWidth="1"/>
    <col min="10734" max="10734" width="12.28515625" customWidth="1"/>
    <col min="10735" max="10735" width="10.85546875" customWidth="1"/>
    <col min="10736" max="10736" width="12" customWidth="1"/>
    <col min="10737" max="10737" width="10.140625" customWidth="1"/>
    <col min="10985" max="10985" width="6.85546875" customWidth="1"/>
    <col min="10986" max="10986" width="6.7109375" customWidth="1"/>
    <col min="10987" max="10987" width="7.85546875" customWidth="1"/>
    <col min="10988" max="10988" width="6.5703125" customWidth="1"/>
    <col min="10989" max="10989" width="59.85546875" customWidth="1"/>
    <col min="10990" max="10990" width="12.28515625" customWidth="1"/>
    <col min="10991" max="10991" width="10.85546875" customWidth="1"/>
    <col min="10992" max="10992" width="12" customWidth="1"/>
    <col min="10993" max="10993" width="10.140625" customWidth="1"/>
    <col min="11241" max="11241" width="6.85546875" customWidth="1"/>
    <col min="11242" max="11242" width="6.7109375" customWidth="1"/>
    <col min="11243" max="11243" width="7.85546875" customWidth="1"/>
    <col min="11244" max="11244" width="6.5703125" customWidth="1"/>
    <col min="11245" max="11245" width="59.85546875" customWidth="1"/>
    <col min="11246" max="11246" width="12.28515625" customWidth="1"/>
    <col min="11247" max="11247" width="10.85546875" customWidth="1"/>
    <col min="11248" max="11248" width="12" customWidth="1"/>
    <col min="11249" max="11249" width="10.140625" customWidth="1"/>
    <col min="11497" max="11497" width="6.85546875" customWidth="1"/>
    <col min="11498" max="11498" width="6.7109375" customWidth="1"/>
    <col min="11499" max="11499" width="7.85546875" customWidth="1"/>
    <col min="11500" max="11500" width="6.5703125" customWidth="1"/>
    <col min="11501" max="11501" width="59.85546875" customWidth="1"/>
    <col min="11502" max="11502" width="12.28515625" customWidth="1"/>
    <col min="11503" max="11503" width="10.85546875" customWidth="1"/>
    <col min="11504" max="11504" width="12" customWidth="1"/>
    <col min="11505" max="11505" width="10.140625" customWidth="1"/>
    <col min="11753" max="11753" width="6.85546875" customWidth="1"/>
    <col min="11754" max="11754" width="6.7109375" customWidth="1"/>
    <col min="11755" max="11755" width="7.85546875" customWidth="1"/>
    <col min="11756" max="11756" width="6.5703125" customWidth="1"/>
    <col min="11757" max="11757" width="59.85546875" customWidth="1"/>
    <col min="11758" max="11758" width="12.28515625" customWidth="1"/>
    <col min="11759" max="11759" width="10.85546875" customWidth="1"/>
    <col min="11760" max="11760" width="12" customWidth="1"/>
    <col min="11761" max="11761" width="10.140625" customWidth="1"/>
    <col min="12009" max="12009" width="6.85546875" customWidth="1"/>
    <col min="12010" max="12010" width="6.7109375" customWidth="1"/>
    <col min="12011" max="12011" width="7.85546875" customWidth="1"/>
    <col min="12012" max="12012" width="6.5703125" customWidth="1"/>
    <col min="12013" max="12013" width="59.85546875" customWidth="1"/>
    <col min="12014" max="12014" width="12.28515625" customWidth="1"/>
    <col min="12015" max="12015" width="10.85546875" customWidth="1"/>
    <col min="12016" max="12016" width="12" customWidth="1"/>
    <col min="12017" max="12017" width="10.140625" customWidth="1"/>
    <col min="12265" max="12265" width="6.85546875" customWidth="1"/>
    <col min="12266" max="12266" width="6.7109375" customWidth="1"/>
    <col min="12267" max="12267" width="7.85546875" customWidth="1"/>
    <col min="12268" max="12268" width="6.5703125" customWidth="1"/>
    <col min="12269" max="12269" width="59.85546875" customWidth="1"/>
    <col min="12270" max="12270" width="12.28515625" customWidth="1"/>
    <col min="12271" max="12271" width="10.85546875" customWidth="1"/>
    <col min="12272" max="12272" width="12" customWidth="1"/>
    <col min="12273" max="12273" width="10.140625" customWidth="1"/>
    <col min="12521" max="12521" width="6.85546875" customWidth="1"/>
    <col min="12522" max="12522" width="6.7109375" customWidth="1"/>
    <col min="12523" max="12523" width="7.85546875" customWidth="1"/>
    <col min="12524" max="12524" width="6.5703125" customWidth="1"/>
    <col min="12525" max="12525" width="59.85546875" customWidth="1"/>
    <col min="12526" max="12526" width="12.28515625" customWidth="1"/>
    <col min="12527" max="12527" width="10.85546875" customWidth="1"/>
    <col min="12528" max="12528" width="12" customWidth="1"/>
    <col min="12529" max="12529" width="10.140625" customWidth="1"/>
    <col min="12777" max="12777" width="6.85546875" customWidth="1"/>
    <col min="12778" max="12778" width="6.7109375" customWidth="1"/>
    <col min="12779" max="12779" width="7.85546875" customWidth="1"/>
    <col min="12780" max="12780" width="6.5703125" customWidth="1"/>
    <col min="12781" max="12781" width="59.85546875" customWidth="1"/>
    <col min="12782" max="12782" width="12.28515625" customWidth="1"/>
    <col min="12783" max="12783" width="10.85546875" customWidth="1"/>
    <col min="12784" max="12784" width="12" customWidth="1"/>
    <col min="12785" max="12785" width="10.140625" customWidth="1"/>
    <col min="13033" max="13033" width="6.85546875" customWidth="1"/>
    <col min="13034" max="13034" width="6.7109375" customWidth="1"/>
    <col min="13035" max="13035" width="7.85546875" customWidth="1"/>
    <col min="13036" max="13036" width="6.5703125" customWidth="1"/>
    <col min="13037" max="13037" width="59.85546875" customWidth="1"/>
    <col min="13038" max="13038" width="12.28515625" customWidth="1"/>
    <col min="13039" max="13039" width="10.85546875" customWidth="1"/>
    <col min="13040" max="13040" width="12" customWidth="1"/>
    <col min="13041" max="13041" width="10.140625" customWidth="1"/>
    <col min="13289" max="13289" width="6.85546875" customWidth="1"/>
    <col min="13290" max="13290" width="6.7109375" customWidth="1"/>
    <col min="13291" max="13291" width="7.85546875" customWidth="1"/>
    <col min="13292" max="13292" width="6.5703125" customWidth="1"/>
    <col min="13293" max="13293" width="59.85546875" customWidth="1"/>
    <col min="13294" max="13294" width="12.28515625" customWidth="1"/>
    <col min="13295" max="13295" width="10.85546875" customWidth="1"/>
    <col min="13296" max="13296" width="12" customWidth="1"/>
    <col min="13297" max="13297" width="10.140625" customWidth="1"/>
    <col min="13545" max="13545" width="6.85546875" customWidth="1"/>
    <col min="13546" max="13546" width="6.7109375" customWidth="1"/>
    <col min="13547" max="13547" width="7.85546875" customWidth="1"/>
    <col min="13548" max="13548" width="6.5703125" customWidth="1"/>
    <col min="13549" max="13549" width="59.85546875" customWidth="1"/>
    <col min="13550" max="13550" width="12.28515625" customWidth="1"/>
    <col min="13551" max="13551" width="10.85546875" customWidth="1"/>
    <col min="13552" max="13552" width="12" customWidth="1"/>
    <col min="13553" max="13553" width="10.140625" customWidth="1"/>
    <col min="13801" max="13801" width="6.85546875" customWidth="1"/>
    <col min="13802" max="13802" width="6.7109375" customWidth="1"/>
    <col min="13803" max="13803" width="7.85546875" customWidth="1"/>
    <col min="13804" max="13804" width="6.5703125" customWidth="1"/>
    <col min="13805" max="13805" width="59.85546875" customWidth="1"/>
    <col min="13806" max="13806" width="12.28515625" customWidth="1"/>
    <col min="13807" max="13807" width="10.85546875" customWidth="1"/>
    <col min="13808" max="13808" width="12" customWidth="1"/>
    <col min="13809" max="13809" width="10.140625" customWidth="1"/>
    <col min="14057" max="14057" width="6.85546875" customWidth="1"/>
    <col min="14058" max="14058" width="6.7109375" customWidth="1"/>
    <col min="14059" max="14059" width="7.85546875" customWidth="1"/>
    <col min="14060" max="14060" width="6.5703125" customWidth="1"/>
    <col min="14061" max="14061" width="59.85546875" customWidth="1"/>
    <col min="14062" max="14062" width="12.28515625" customWidth="1"/>
    <col min="14063" max="14063" width="10.85546875" customWidth="1"/>
    <col min="14064" max="14064" width="12" customWidth="1"/>
    <col min="14065" max="14065" width="10.140625" customWidth="1"/>
    <col min="14313" max="14313" width="6.85546875" customWidth="1"/>
    <col min="14314" max="14314" width="6.7109375" customWidth="1"/>
    <col min="14315" max="14315" width="7.85546875" customWidth="1"/>
    <col min="14316" max="14316" width="6.5703125" customWidth="1"/>
    <col min="14317" max="14317" width="59.85546875" customWidth="1"/>
    <col min="14318" max="14318" width="12.28515625" customWidth="1"/>
    <col min="14319" max="14319" width="10.85546875" customWidth="1"/>
    <col min="14320" max="14320" width="12" customWidth="1"/>
    <col min="14321" max="14321" width="10.140625" customWidth="1"/>
    <col min="14569" max="14569" width="6.85546875" customWidth="1"/>
    <col min="14570" max="14570" width="6.7109375" customWidth="1"/>
    <col min="14571" max="14571" width="7.85546875" customWidth="1"/>
    <col min="14572" max="14572" width="6.5703125" customWidth="1"/>
    <col min="14573" max="14573" width="59.85546875" customWidth="1"/>
    <col min="14574" max="14574" width="12.28515625" customWidth="1"/>
    <col min="14575" max="14575" width="10.85546875" customWidth="1"/>
    <col min="14576" max="14576" width="12" customWidth="1"/>
    <col min="14577" max="14577" width="10.140625" customWidth="1"/>
    <col min="14825" max="14825" width="6.85546875" customWidth="1"/>
    <col min="14826" max="14826" width="6.7109375" customWidth="1"/>
    <col min="14827" max="14827" width="7.85546875" customWidth="1"/>
    <col min="14828" max="14828" width="6.5703125" customWidth="1"/>
    <col min="14829" max="14829" width="59.85546875" customWidth="1"/>
    <col min="14830" max="14830" width="12.28515625" customWidth="1"/>
    <col min="14831" max="14831" width="10.85546875" customWidth="1"/>
    <col min="14832" max="14832" width="12" customWidth="1"/>
    <col min="14833" max="14833" width="10.140625" customWidth="1"/>
    <col min="15081" max="15081" width="6.85546875" customWidth="1"/>
    <col min="15082" max="15082" width="6.7109375" customWidth="1"/>
    <col min="15083" max="15083" width="7.85546875" customWidth="1"/>
    <col min="15084" max="15084" width="6.5703125" customWidth="1"/>
    <col min="15085" max="15085" width="59.85546875" customWidth="1"/>
    <col min="15086" max="15086" width="12.28515625" customWidth="1"/>
    <col min="15087" max="15087" width="10.85546875" customWidth="1"/>
    <col min="15088" max="15088" width="12" customWidth="1"/>
    <col min="15089" max="15089" width="10.140625" customWidth="1"/>
    <col min="15337" max="15337" width="6.85546875" customWidth="1"/>
    <col min="15338" max="15338" width="6.7109375" customWidth="1"/>
    <col min="15339" max="15339" width="7.85546875" customWidth="1"/>
    <col min="15340" max="15340" width="6.5703125" customWidth="1"/>
    <col min="15341" max="15341" width="59.85546875" customWidth="1"/>
    <col min="15342" max="15342" width="12.28515625" customWidth="1"/>
    <col min="15343" max="15343" width="10.85546875" customWidth="1"/>
    <col min="15344" max="15344" width="12" customWidth="1"/>
    <col min="15345" max="15345" width="10.140625" customWidth="1"/>
    <col min="15593" max="15593" width="6.85546875" customWidth="1"/>
    <col min="15594" max="15594" width="6.7109375" customWidth="1"/>
    <col min="15595" max="15595" width="7.85546875" customWidth="1"/>
    <col min="15596" max="15596" width="6.5703125" customWidth="1"/>
    <col min="15597" max="15597" width="59.85546875" customWidth="1"/>
    <col min="15598" max="15598" width="12.28515625" customWidth="1"/>
    <col min="15599" max="15599" width="10.85546875" customWidth="1"/>
    <col min="15600" max="15600" width="12" customWidth="1"/>
    <col min="15601" max="15601" width="10.140625" customWidth="1"/>
    <col min="15849" max="15849" width="6.85546875" customWidth="1"/>
    <col min="15850" max="15850" width="6.7109375" customWidth="1"/>
    <col min="15851" max="15851" width="7.85546875" customWidth="1"/>
    <col min="15852" max="15852" width="6.5703125" customWidth="1"/>
    <col min="15853" max="15853" width="59.85546875" customWidth="1"/>
    <col min="15854" max="15854" width="12.28515625" customWidth="1"/>
    <col min="15855" max="15855" width="10.85546875" customWidth="1"/>
    <col min="15856" max="15856" width="12" customWidth="1"/>
    <col min="15857" max="15857" width="10.140625" customWidth="1"/>
    <col min="16105" max="16105" width="6.85546875" customWidth="1"/>
    <col min="16106" max="16106" width="6.7109375" customWidth="1"/>
    <col min="16107" max="16107" width="7.85546875" customWidth="1"/>
    <col min="16108" max="16108" width="6.5703125" customWidth="1"/>
    <col min="16109" max="16109" width="59.85546875" customWidth="1"/>
    <col min="16110" max="16110" width="12.28515625" customWidth="1"/>
    <col min="16111" max="16111" width="10.85546875" customWidth="1"/>
    <col min="16112" max="16112" width="12" customWidth="1"/>
    <col min="16113" max="16113" width="10.140625" customWidth="1"/>
  </cols>
  <sheetData>
    <row r="3" spans="1:10" s="5" customFormat="1" ht="12.75">
      <c r="A3" s="1" t="s">
        <v>0</v>
      </c>
      <c r="B3" s="2"/>
      <c r="C3" s="2"/>
      <c r="D3" s="3"/>
      <c r="E3" s="4" t="s">
        <v>1</v>
      </c>
      <c r="F3" s="62"/>
      <c r="G3" s="62"/>
      <c r="H3" s="62"/>
      <c r="I3" s="98"/>
      <c r="J3" s="98"/>
    </row>
    <row r="4" spans="1:10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63" t="s">
        <v>369</v>
      </c>
      <c r="G4" s="63" t="s">
        <v>462</v>
      </c>
      <c r="H4" s="63" t="s">
        <v>482</v>
      </c>
      <c r="I4" s="99" t="s">
        <v>483</v>
      </c>
      <c r="J4" s="99" t="s">
        <v>479</v>
      </c>
    </row>
    <row r="5" spans="1:10" s="5" customFormat="1" ht="12.75">
      <c r="A5" s="9" t="s">
        <v>6</v>
      </c>
      <c r="B5" s="9" t="s">
        <v>6</v>
      </c>
      <c r="C5" s="9"/>
      <c r="D5" s="7" t="s">
        <v>7</v>
      </c>
      <c r="E5" s="10"/>
      <c r="F5" s="64"/>
      <c r="G5" s="64"/>
      <c r="H5" s="64"/>
      <c r="I5" s="100"/>
      <c r="J5" s="100"/>
    </row>
    <row r="6" spans="1:10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6</v>
      </c>
      <c r="H6" s="12">
        <v>7</v>
      </c>
      <c r="I6" s="12">
        <v>8</v>
      </c>
      <c r="J6" s="12">
        <v>9</v>
      </c>
    </row>
    <row r="7" spans="1:10" s="17" customFormat="1" ht="12.75">
      <c r="A7" s="11"/>
      <c r="B7" s="14"/>
      <c r="C7" s="14"/>
      <c r="D7" s="15"/>
      <c r="E7" s="16" t="s">
        <v>8</v>
      </c>
      <c r="F7" s="65"/>
      <c r="G7" s="65"/>
      <c r="H7" s="65"/>
      <c r="I7" s="101"/>
      <c r="J7" s="101"/>
    </row>
    <row r="8" spans="1:10" s="21" customFormat="1" ht="13.5">
      <c r="A8" s="18">
        <v>710000</v>
      </c>
      <c r="B8" s="18"/>
      <c r="C8" s="18"/>
      <c r="D8" s="19">
        <v>1</v>
      </c>
      <c r="E8" s="20" t="s">
        <v>9</v>
      </c>
      <c r="F8" s="66">
        <f t="shared" ref="F8" si="0">SUM(F9+F19+F27)</f>
        <v>7851000</v>
      </c>
      <c r="G8" s="66">
        <f t="shared" ref="G8:H8" si="1">SUM(G9+G19+G27)</f>
        <v>10185000</v>
      </c>
      <c r="H8" s="66">
        <f t="shared" si="1"/>
        <v>2546250</v>
      </c>
      <c r="I8" s="102">
        <f t="shared" ref="I8" si="2">SUM(I9+I19+I27)</f>
        <v>3115115.4299999997</v>
      </c>
      <c r="J8" s="102">
        <f>SUM(I8/(H8/100))</f>
        <v>122.34130309278349</v>
      </c>
    </row>
    <row r="9" spans="1:10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7">
        <f t="shared" ref="F9:G9" si="3">SUM(F10+F14+F16)</f>
        <v>1388000</v>
      </c>
      <c r="G9" s="67">
        <f t="shared" si="3"/>
        <v>2270000</v>
      </c>
      <c r="H9" s="67">
        <f t="shared" ref="H9:I9" si="4">SUM(H10+H14+H16)</f>
        <v>567500</v>
      </c>
      <c r="I9" s="103">
        <f t="shared" si="4"/>
        <v>1135808.76</v>
      </c>
      <c r="J9" s="102">
        <f t="shared" ref="J9:J72" si="5">SUM(I9/(H9/100))</f>
        <v>200.1425127753304</v>
      </c>
    </row>
    <row r="10" spans="1:10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68">
        <f t="shared" ref="F10:G10" si="6">SUM(F11+F12+F13)</f>
        <v>323000</v>
      </c>
      <c r="G10" s="68">
        <f t="shared" si="6"/>
        <v>360000</v>
      </c>
      <c r="H10" s="68">
        <f t="shared" ref="H10:I10" si="7">SUM(H11+H12+H13)</f>
        <v>90000</v>
      </c>
      <c r="I10" s="104">
        <f t="shared" si="7"/>
        <v>137818.43</v>
      </c>
      <c r="J10" s="102">
        <f t="shared" si="5"/>
        <v>153.13158888888887</v>
      </c>
    </row>
    <row r="11" spans="1:10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69">
        <v>33000</v>
      </c>
      <c r="G11" s="69">
        <v>50000</v>
      </c>
      <c r="H11" s="69">
        <f>SUM(G11/12)*3</f>
        <v>12500</v>
      </c>
      <c r="I11" s="105">
        <v>30942.17</v>
      </c>
      <c r="J11" s="102">
        <f t="shared" si="5"/>
        <v>247.53735999999998</v>
      </c>
    </row>
    <row r="12" spans="1:10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69">
        <v>40000</v>
      </c>
      <c r="G12" s="69">
        <v>60000</v>
      </c>
      <c r="H12" s="69">
        <f t="shared" ref="H12:H13" si="8">SUM(G12/12)*3</f>
        <v>15000</v>
      </c>
      <c r="I12" s="105">
        <v>52406.26</v>
      </c>
      <c r="J12" s="102">
        <f t="shared" si="5"/>
        <v>349.37506666666667</v>
      </c>
    </row>
    <row r="13" spans="1:10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69">
        <v>250000</v>
      </c>
      <c r="G13" s="69">
        <v>250000</v>
      </c>
      <c r="H13" s="69">
        <f t="shared" si="8"/>
        <v>62500</v>
      </c>
      <c r="I13" s="105">
        <v>54470</v>
      </c>
      <c r="J13" s="102">
        <f t="shared" si="5"/>
        <v>87.152000000000001</v>
      </c>
    </row>
    <row r="14" spans="1:10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7">
        <f t="shared" ref="F14:I14" si="9">SUM(F15)</f>
        <v>15000</v>
      </c>
      <c r="G14" s="67">
        <f t="shared" si="9"/>
        <v>40000</v>
      </c>
      <c r="H14" s="67">
        <f t="shared" si="9"/>
        <v>10000</v>
      </c>
      <c r="I14" s="103">
        <f t="shared" si="9"/>
        <v>5926.5</v>
      </c>
      <c r="J14" s="102">
        <f t="shared" si="5"/>
        <v>59.265000000000001</v>
      </c>
    </row>
    <row r="15" spans="1:10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69">
        <v>15000</v>
      </c>
      <c r="G15" s="69">
        <v>40000</v>
      </c>
      <c r="H15" s="69">
        <f>SUM(G15/12)*3</f>
        <v>10000</v>
      </c>
      <c r="I15" s="105">
        <v>5926.5</v>
      </c>
      <c r="J15" s="102">
        <f t="shared" si="5"/>
        <v>59.265000000000001</v>
      </c>
    </row>
    <row r="16" spans="1:10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7">
        <f t="shared" ref="F16:G16" si="10">SUM(F17+F18)</f>
        <v>1050000</v>
      </c>
      <c r="G16" s="67">
        <f t="shared" si="10"/>
        <v>1870000</v>
      </c>
      <c r="H16" s="67">
        <f t="shared" ref="H16:I16" si="11">SUM(H17+H18)</f>
        <v>467500</v>
      </c>
      <c r="I16" s="103">
        <f t="shared" si="11"/>
        <v>992063.83</v>
      </c>
      <c r="J16" s="102">
        <f t="shared" si="5"/>
        <v>212.20616684491978</v>
      </c>
    </row>
    <row r="17" spans="1:10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69">
        <v>350000</v>
      </c>
      <c r="G17" s="69">
        <v>770000</v>
      </c>
      <c r="H17" s="69">
        <f>SUM(G17/12)*3</f>
        <v>192500</v>
      </c>
      <c r="I17" s="105">
        <v>794330.19</v>
      </c>
      <c r="J17" s="102">
        <f t="shared" si="5"/>
        <v>412.63905974025971</v>
      </c>
    </row>
    <row r="18" spans="1:10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69">
        <v>700000</v>
      </c>
      <c r="G18" s="69">
        <v>1100000</v>
      </c>
      <c r="H18" s="69">
        <f>SUM(G18/12)*3</f>
        <v>275000</v>
      </c>
      <c r="I18" s="105">
        <v>197733.64</v>
      </c>
      <c r="J18" s="102">
        <f t="shared" si="5"/>
        <v>71.903141818181822</v>
      </c>
    </row>
    <row r="19" spans="1:10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7">
        <f t="shared" ref="F19:I19" si="12">SUM(F20)</f>
        <v>2070000</v>
      </c>
      <c r="G19" s="67">
        <f t="shared" si="12"/>
        <v>2600000</v>
      </c>
      <c r="H19" s="67">
        <f t="shared" si="12"/>
        <v>650000</v>
      </c>
      <c r="I19" s="103">
        <f t="shared" si="12"/>
        <v>816124.22</v>
      </c>
      <c r="J19" s="102">
        <f t="shared" si="5"/>
        <v>125.5575723076923</v>
      </c>
    </row>
    <row r="20" spans="1:10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7">
        <f t="shared" ref="F20" si="13">SUM(F21:F26)</f>
        <v>2070000</v>
      </c>
      <c r="G20" s="67">
        <f t="shared" ref="G20:H20" si="14">SUM(G21:G26)</f>
        <v>2600000</v>
      </c>
      <c r="H20" s="67">
        <f t="shared" si="14"/>
        <v>650000</v>
      </c>
      <c r="I20" s="103">
        <f t="shared" ref="I20" si="15">SUM(I21:I26)</f>
        <v>816124.22</v>
      </c>
      <c r="J20" s="102">
        <f t="shared" si="5"/>
        <v>125.5575723076923</v>
      </c>
    </row>
    <row r="21" spans="1:10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69">
        <v>1540000</v>
      </c>
      <c r="G21" s="69">
        <v>1940000</v>
      </c>
      <c r="H21" s="69">
        <f t="shared" ref="H21:H26" si="16">SUM(G21/12)*3</f>
        <v>485000</v>
      </c>
      <c r="I21" s="105">
        <v>570595.76</v>
      </c>
      <c r="J21" s="102">
        <f t="shared" si="5"/>
        <v>117.64861030927835</v>
      </c>
    </row>
    <row r="22" spans="1:10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69">
        <v>190000</v>
      </c>
      <c r="G22" s="69">
        <v>230000</v>
      </c>
      <c r="H22" s="69">
        <f t="shared" si="16"/>
        <v>57500</v>
      </c>
      <c r="I22" s="105">
        <v>59127.47</v>
      </c>
      <c r="J22" s="102">
        <f t="shared" si="5"/>
        <v>102.83038260869566</v>
      </c>
    </row>
    <row r="23" spans="1:10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69">
        <v>10000</v>
      </c>
      <c r="G23" s="69">
        <v>20000</v>
      </c>
      <c r="H23" s="69">
        <f t="shared" si="16"/>
        <v>5000</v>
      </c>
      <c r="I23" s="105">
        <v>9870.61</v>
      </c>
      <c r="J23" s="102">
        <f t="shared" si="5"/>
        <v>197.41220000000001</v>
      </c>
    </row>
    <row r="24" spans="1:10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69">
        <v>100000</v>
      </c>
      <c r="G24" s="69">
        <v>100000</v>
      </c>
      <c r="H24" s="69">
        <f t="shared" si="16"/>
        <v>25000</v>
      </c>
      <c r="I24" s="105">
        <v>26985.18</v>
      </c>
      <c r="J24" s="102">
        <f t="shared" si="5"/>
        <v>107.94072</v>
      </c>
    </row>
    <row r="25" spans="1:10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69">
        <v>110000</v>
      </c>
      <c r="G25" s="69">
        <v>140000</v>
      </c>
      <c r="H25" s="69">
        <f t="shared" si="16"/>
        <v>35000</v>
      </c>
      <c r="I25" s="105">
        <v>32329.63</v>
      </c>
      <c r="J25" s="102">
        <f t="shared" si="5"/>
        <v>92.370371428571431</v>
      </c>
    </row>
    <row r="26" spans="1:10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69">
        <v>120000</v>
      </c>
      <c r="G26" s="69">
        <v>170000</v>
      </c>
      <c r="H26" s="69">
        <f t="shared" si="16"/>
        <v>42500</v>
      </c>
      <c r="I26" s="105">
        <v>117215.57</v>
      </c>
      <c r="J26" s="102">
        <f t="shared" si="5"/>
        <v>275.8013411764706</v>
      </c>
    </row>
    <row r="27" spans="1:10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7">
        <f>SUM(F30+F32+F28)</f>
        <v>4393000</v>
      </c>
      <c r="G27" s="67">
        <f>SUM(G30+G32+G28)</f>
        <v>5315000</v>
      </c>
      <c r="H27" s="67">
        <f>SUM(H30+H32+H28)</f>
        <v>1328750</v>
      </c>
      <c r="I27" s="103">
        <f>SUM(I30+I32+I28)</f>
        <v>1163182.45</v>
      </c>
      <c r="J27" s="102">
        <f t="shared" si="5"/>
        <v>87.53960112888052</v>
      </c>
    </row>
    <row r="28" spans="1:10" s="25" customFormat="1" ht="13.5">
      <c r="A28" s="22"/>
      <c r="B28" s="22">
        <v>717110</v>
      </c>
      <c r="C28" s="22"/>
      <c r="D28" s="23" t="s">
        <v>47</v>
      </c>
      <c r="E28" s="24" t="s">
        <v>357</v>
      </c>
      <c r="F28" s="67">
        <f t="shared" ref="F28:I30" si="17">SUM(F29)</f>
        <v>200000</v>
      </c>
      <c r="G28" s="67">
        <f t="shared" si="17"/>
        <v>170000</v>
      </c>
      <c r="H28" s="67">
        <f t="shared" si="17"/>
        <v>42500</v>
      </c>
      <c r="I28" s="103">
        <f t="shared" si="17"/>
        <v>34210.89</v>
      </c>
      <c r="J28" s="102">
        <f t="shared" si="5"/>
        <v>80.496211764705876</v>
      </c>
    </row>
    <row r="29" spans="1:10" s="29" customFormat="1" ht="13.5">
      <c r="A29" s="26"/>
      <c r="B29" s="26"/>
      <c r="C29" s="26">
        <v>717114</v>
      </c>
      <c r="D29" s="27" t="s">
        <v>49</v>
      </c>
      <c r="E29" s="28" t="s">
        <v>357</v>
      </c>
      <c r="F29" s="69">
        <v>200000</v>
      </c>
      <c r="G29" s="69">
        <v>170000</v>
      </c>
      <c r="H29" s="69">
        <f>SUM(G29/12)*3</f>
        <v>42500</v>
      </c>
      <c r="I29" s="105">
        <v>34210.89</v>
      </c>
      <c r="J29" s="102">
        <f t="shared" si="5"/>
        <v>80.496211764705876</v>
      </c>
    </row>
    <row r="30" spans="1:10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7">
        <f t="shared" si="17"/>
        <v>400000</v>
      </c>
      <c r="G30" s="67">
        <f t="shared" si="17"/>
        <v>470000</v>
      </c>
      <c r="H30" s="67">
        <f t="shared" si="17"/>
        <v>117500</v>
      </c>
      <c r="I30" s="103">
        <f t="shared" si="17"/>
        <v>104656.48</v>
      </c>
      <c r="J30" s="102">
        <f t="shared" si="5"/>
        <v>89.06934468085106</v>
      </c>
    </row>
    <row r="31" spans="1:10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69">
        <v>400000</v>
      </c>
      <c r="G31" s="69">
        <v>470000</v>
      </c>
      <c r="H31" s="69">
        <f>SUM(G31/12)*3</f>
        <v>117500</v>
      </c>
      <c r="I31" s="105">
        <v>104656.48</v>
      </c>
      <c r="J31" s="102">
        <f t="shared" si="5"/>
        <v>89.06934468085106</v>
      </c>
    </row>
    <row r="32" spans="1:10" s="25" customFormat="1" ht="13.5">
      <c r="A32" s="22"/>
      <c r="B32" s="22">
        <v>717140</v>
      </c>
      <c r="C32" s="22"/>
      <c r="D32" s="23" t="s">
        <v>270</v>
      </c>
      <c r="E32" s="24" t="s">
        <v>51</v>
      </c>
      <c r="F32" s="67">
        <f t="shared" ref="F32:I32" si="18">SUM(F33)</f>
        <v>3793000</v>
      </c>
      <c r="G32" s="67">
        <f t="shared" si="18"/>
        <v>4675000</v>
      </c>
      <c r="H32" s="67">
        <f t="shared" si="18"/>
        <v>1168750</v>
      </c>
      <c r="I32" s="103">
        <f t="shared" si="18"/>
        <v>1024315.08</v>
      </c>
      <c r="J32" s="102">
        <f t="shared" si="5"/>
        <v>87.64193197860962</v>
      </c>
    </row>
    <row r="33" spans="1:10" s="29" customFormat="1" ht="13.5">
      <c r="A33" s="26"/>
      <c r="B33" s="26"/>
      <c r="C33" s="26">
        <v>717141</v>
      </c>
      <c r="D33" s="27" t="s">
        <v>356</v>
      </c>
      <c r="E33" s="28" t="s">
        <v>51</v>
      </c>
      <c r="F33" s="69">
        <v>3793000</v>
      </c>
      <c r="G33" s="69">
        <v>4675000</v>
      </c>
      <c r="H33" s="69">
        <f>SUM(G33/12)*3</f>
        <v>1168750</v>
      </c>
      <c r="I33" s="105">
        <v>1024315.08</v>
      </c>
      <c r="J33" s="102">
        <f t="shared" si="5"/>
        <v>87.64193197860962</v>
      </c>
    </row>
    <row r="34" spans="1:10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7" t="e">
        <f>SUM(F35+F45+F50+F53+F56+F70+F86+F90+F94)</f>
        <v>#REF!</v>
      </c>
      <c r="G34" s="67">
        <f>SUM(G35+G45+G50+G53+G56+G70+G86+G90+G94)</f>
        <v>7284000</v>
      </c>
      <c r="H34" s="67">
        <f>SUM(H35+H45+H50+H53+H56+H70+H86+H90+H94)</f>
        <v>1821000</v>
      </c>
      <c r="I34" s="103">
        <f>SUM(I35+I45+I50+I53+I56+I70+I86+I90+I94)</f>
        <v>1616660.59</v>
      </c>
      <c r="J34" s="102">
        <f t="shared" si="5"/>
        <v>88.778725425590338</v>
      </c>
    </row>
    <row r="35" spans="1:10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7" t="e">
        <f>SUM(F36+F38+F43)</f>
        <v>#REF!</v>
      </c>
      <c r="G35" s="67">
        <f>SUM(G36+G38+G43)</f>
        <v>1095000</v>
      </c>
      <c r="H35" s="67">
        <f>SUM(H36+H38+H43)</f>
        <v>273750</v>
      </c>
      <c r="I35" s="103">
        <f>SUM(I36+I38+I43)</f>
        <v>88682.02</v>
      </c>
      <c r="J35" s="102">
        <f t="shared" si="5"/>
        <v>32.395258447488587</v>
      </c>
    </row>
    <row r="36" spans="1:10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7">
        <f t="shared" ref="F36:I36" si="19">SUM(F37)</f>
        <v>10000</v>
      </c>
      <c r="G36" s="67">
        <f t="shared" si="19"/>
        <v>15000</v>
      </c>
      <c r="H36" s="67">
        <f t="shared" si="19"/>
        <v>3750</v>
      </c>
      <c r="I36" s="103">
        <f t="shared" si="19"/>
        <v>0</v>
      </c>
      <c r="J36" s="102">
        <f t="shared" si="5"/>
        <v>0</v>
      </c>
    </row>
    <row r="37" spans="1:10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69">
        <v>10000</v>
      </c>
      <c r="G37" s="69">
        <v>15000</v>
      </c>
      <c r="H37" s="69">
        <f>SUM(G37/12)*3</f>
        <v>3750</v>
      </c>
      <c r="I37" s="105">
        <v>0</v>
      </c>
      <c r="J37" s="102">
        <f t="shared" si="5"/>
        <v>0</v>
      </c>
    </row>
    <row r="38" spans="1:10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7" t="e">
        <f>SUM(#REF!+F40+F42+F41)</f>
        <v>#REF!</v>
      </c>
      <c r="G38" s="67">
        <f>SUM(G39+G40+G41)</f>
        <v>780000</v>
      </c>
      <c r="H38" s="67">
        <f>SUM(H39+H40+H41)</f>
        <v>195000</v>
      </c>
      <c r="I38" s="103">
        <f>SUM(I39+I40+I41)</f>
        <v>88682.02</v>
      </c>
      <c r="J38" s="102">
        <f t="shared" si="5"/>
        <v>45.477958974358977</v>
      </c>
    </row>
    <row r="39" spans="1:10" s="29" customFormat="1" ht="13.5">
      <c r="A39" s="26"/>
      <c r="B39" s="26"/>
      <c r="C39" s="26">
        <v>721121</v>
      </c>
      <c r="D39" s="27" t="s">
        <v>62</v>
      </c>
      <c r="E39" s="28" t="s">
        <v>429</v>
      </c>
      <c r="F39" s="69">
        <v>400000</v>
      </c>
      <c r="G39" s="69">
        <v>100000</v>
      </c>
      <c r="H39" s="69">
        <f>SUM(G39/12)*3</f>
        <v>25000</v>
      </c>
      <c r="I39" s="105">
        <v>0</v>
      </c>
      <c r="J39" s="102">
        <f t="shared" si="5"/>
        <v>0</v>
      </c>
    </row>
    <row r="40" spans="1:10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69">
        <v>400000</v>
      </c>
      <c r="G40" s="69">
        <v>450000</v>
      </c>
      <c r="H40" s="69">
        <f>SUM(G40/12)*3</f>
        <v>112500</v>
      </c>
      <c r="I40" s="105">
        <v>57800.37</v>
      </c>
      <c r="J40" s="102">
        <f t="shared" si="5"/>
        <v>51.378106666666667</v>
      </c>
    </row>
    <row r="41" spans="1:10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69">
        <v>200000</v>
      </c>
      <c r="G41" s="69">
        <v>230000</v>
      </c>
      <c r="H41" s="69">
        <f>SUM(G41/12)*3</f>
        <v>57500</v>
      </c>
      <c r="I41" s="105">
        <v>30881.65</v>
      </c>
      <c r="J41" s="102">
        <f t="shared" si="5"/>
        <v>53.707217391304347</v>
      </c>
    </row>
    <row r="42" spans="1:10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69">
        <v>0</v>
      </c>
      <c r="G42" s="69">
        <v>0</v>
      </c>
      <c r="H42" s="69">
        <v>0</v>
      </c>
      <c r="I42" s="105">
        <v>0</v>
      </c>
      <c r="J42" s="102" t="e">
        <f t="shared" si="5"/>
        <v>#DIV/0!</v>
      </c>
    </row>
    <row r="43" spans="1:10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67">
        <f t="shared" ref="F43:I43" si="20">SUM(F44)</f>
        <v>300000</v>
      </c>
      <c r="G43" s="67">
        <f t="shared" si="20"/>
        <v>300000</v>
      </c>
      <c r="H43" s="67">
        <f t="shared" si="20"/>
        <v>75000</v>
      </c>
      <c r="I43" s="103">
        <f t="shared" si="20"/>
        <v>0</v>
      </c>
      <c r="J43" s="102">
        <f t="shared" si="5"/>
        <v>0</v>
      </c>
    </row>
    <row r="44" spans="1:10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69">
        <v>300000</v>
      </c>
      <c r="G44" s="69">
        <v>300000</v>
      </c>
      <c r="H44" s="69">
        <f>SUM(G44/12)*3</f>
        <v>75000</v>
      </c>
      <c r="I44" s="105">
        <v>0</v>
      </c>
      <c r="J44" s="102">
        <f t="shared" si="5"/>
        <v>0</v>
      </c>
    </row>
    <row r="45" spans="1:10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70">
        <f t="shared" ref="F45:G45" si="21">SUM(F46+F48)</f>
        <v>23000</v>
      </c>
      <c r="G45" s="70">
        <f t="shared" si="21"/>
        <v>54000</v>
      </c>
      <c r="H45" s="70">
        <f t="shared" ref="H45:I45" si="22">SUM(H46+H48)</f>
        <v>13500</v>
      </c>
      <c r="I45" s="106">
        <f t="shared" si="22"/>
        <v>2243.29</v>
      </c>
      <c r="J45" s="102">
        <f t="shared" si="5"/>
        <v>16.616962962962962</v>
      </c>
    </row>
    <row r="46" spans="1:10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67">
        <f t="shared" ref="F46:I46" si="23">SUM(F47)</f>
        <v>3000</v>
      </c>
      <c r="G46" s="67">
        <f t="shared" si="23"/>
        <v>4000</v>
      </c>
      <c r="H46" s="67">
        <f t="shared" si="23"/>
        <v>1000</v>
      </c>
      <c r="I46" s="103">
        <f t="shared" si="23"/>
        <v>132.37</v>
      </c>
      <c r="J46" s="102">
        <f t="shared" si="5"/>
        <v>13.237</v>
      </c>
    </row>
    <row r="47" spans="1:10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69">
        <v>3000</v>
      </c>
      <c r="G47" s="69">
        <v>4000</v>
      </c>
      <c r="H47" s="69">
        <f>SUM(G47/12)*3</f>
        <v>1000</v>
      </c>
      <c r="I47" s="105">
        <v>132.37</v>
      </c>
      <c r="J47" s="102">
        <f t="shared" si="5"/>
        <v>13.237</v>
      </c>
    </row>
    <row r="48" spans="1:10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67">
        <f t="shared" ref="F48:I48" si="24">SUM(F49)</f>
        <v>20000</v>
      </c>
      <c r="G48" s="67">
        <f t="shared" si="24"/>
        <v>50000</v>
      </c>
      <c r="H48" s="67">
        <f t="shared" si="24"/>
        <v>12500</v>
      </c>
      <c r="I48" s="103">
        <f t="shared" si="24"/>
        <v>2110.92</v>
      </c>
      <c r="J48" s="102">
        <f t="shared" si="5"/>
        <v>16.887360000000001</v>
      </c>
    </row>
    <row r="49" spans="1:10" s="29" customFormat="1" ht="13.5" customHeight="1">
      <c r="A49" s="26"/>
      <c r="B49" s="26"/>
      <c r="C49" s="26">
        <v>721239</v>
      </c>
      <c r="D49" s="27" t="s">
        <v>80</v>
      </c>
      <c r="E49" s="28" t="s">
        <v>81</v>
      </c>
      <c r="F49" s="69">
        <v>20000</v>
      </c>
      <c r="G49" s="69">
        <v>50000</v>
      </c>
      <c r="H49" s="69">
        <f>SUM(G49/12)*3</f>
        <v>12500</v>
      </c>
      <c r="I49" s="105">
        <v>2110.92</v>
      </c>
      <c r="J49" s="102">
        <f t="shared" si="5"/>
        <v>16.887360000000001</v>
      </c>
    </row>
    <row r="50" spans="1:10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67">
        <f t="shared" ref="F50:I51" si="25">SUM(F51)</f>
        <v>200000</v>
      </c>
      <c r="G50" s="67">
        <f t="shared" si="25"/>
        <v>250000</v>
      </c>
      <c r="H50" s="67">
        <f t="shared" si="25"/>
        <v>62500</v>
      </c>
      <c r="I50" s="103">
        <f t="shared" si="25"/>
        <v>50152.05</v>
      </c>
      <c r="J50" s="102">
        <f t="shared" si="5"/>
        <v>80.243279999999999</v>
      </c>
    </row>
    <row r="51" spans="1:10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67">
        <f t="shared" si="25"/>
        <v>200000</v>
      </c>
      <c r="G51" s="67">
        <f t="shared" si="25"/>
        <v>250000</v>
      </c>
      <c r="H51" s="67">
        <f t="shared" si="25"/>
        <v>62500</v>
      </c>
      <c r="I51" s="103">
        <f t="shared" si="25"/>
        <v>50152.05</v>
      </c>
      <c r="J51" s="102">
        <f t="shared" si="5"/>
        <v>80.243279999999999</v>
      </c>
    </row>
    <row r="52" spans="1:10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71">
        <v>200000</v>
      </c>
      <c r="G52" s="71">
        <v>250000</v>
      </c>
      <c r="H52" s="69">
        <f>SUM(G52/12)*3</f>
        <v>62500</v>
      </c>
      <c r="I52" s="107">
        <v>50152.05</v>
      </c>
      <c r="J52" s="102">
        <f t="shared" si="5"/>
        <v>80.243279999999999</v>
      </c>
    </row>
    <row r="53" spans="1:10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67">
        <f t="shared" ref="F53:I54" si="26">SUM(F54)</f>
        <v>600000</v>
      </c>
      <c r="G53" s="67">
        <f t="shared" si="26"/>
        <v>600000</v>
      </c>
      <c r="H53" s="67">
        <f t="shared" si="26"/>
        <v>150000</v>
      </c>
      <c r="I53" s="103">
        <f t="shared" si="26"/>
        <v>300686.46999999997</v>
      </c>
      <c r="J53" s="102">
        <f t="shared" si="5"/>
        <v>200.45764666666665</v>
      </c>
    </row>
    <row r="54" spans="1:10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67">
        <f t="shared" si="26"/>
        <v>600000</v>
      </c>
      <c r="G54" s="67">
        <f t="shared" si="26"/>
        <v>600000</v>
      </c>
      <c r="H54" s="67">
        <f t="shared" si="26"/>
        <v>150000</v>
      </c>
      <c r="I54" s="103">
        <f t="shared" si="26"/>
        <v>300686.46999999997</v>
      </c>
      <c r="J54" s="102">
        <f t="shared" si="5"/>
        <v>200.45764666666665</v>
      </c>
    </row>
    <row r="55" spans="1:10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69">
        <v>600000</v>
      </c>
      <c r="G55" s="69">
        <v>600000</v>
      </c>
      <c r="H55" s="69">
        <f>SUM(G55/12)*3</f>
        <v>150000</v>
      </c>
      <c r="I55" s="105">
        <v>300686.46999999997</v>
      </c>
      <c r="J55" s="102">
        <f t="shared" si="5"/>
        <v>200.45764666666665</v>
      </c>
    </row>
    <row r="56" spans="1:10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67">
        <f t="shared" ref="F56:G56" si="27">SUM(F57+F63+F65+F67)</f>
        <v>1585000</v>
      </c>
      <c r="G56" s="67">
        <f t="shared" si="27"/>
        <v>2035000</v>
      </c>
      <c r="H56" s="67">
        <f t="shared" ref="H56:I56" si="28">SUM(H57+H63+H65+H67)</f>
        <v>508750</v>
      </c>
      <c r="I56" s="103">
        <f t="shared" si="28"/>
        <v>259623.99</v>
      </c>
      <c r="J56" s="102">
        <f t="shared" si="5"/>
        <v>51.031742506142507</v>
      </c>
    </row>
    <row r="57" spans="1:10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67">
        <f t="shared" ref="F57" si="29">SUM(F58:F62)</f>
        <v>1420000</v>
      </c>
      <c r="G57" s="67">
        <f t="shared" ref="G57:H57" si="30">SUM(G58:G62)</f>
        <v>1830000</v>
      </c>
      <c r="H57" s="67">
        <f t="shared" si="30"/>
        <v>457500</v>
      </c>
      <c r="I57" s="103">
        <f t="shared" ref="I57" si="31">SUM(I58:I62)</f>
        <v>197030.38</v>
      </c>
      <c r="J57" s="102">
        <f t="shared" si="5"/>
        <v>43.06674972677596</v>
      </c>
    </row>
    <row r="58" spans="1:10" s="29" customFormat="1" ht="13.5">
      <c r="A58" s="26"/>
      <c r="B58" s="26"/>
      <c r="C58" s="26">
        <v>722432</v>
      </c>
      <c r="D58" s="27" t="s">
        <v>98</v>
      </c>
      <c r="E58" s="28" t="s">
        <v>318</v>
      </c>
      <c r="F58" s="69">
        <v>220000</v>
      </c>
      <c r="G58" s="69">
        <v>330000</v>
      </c>
      <c r="H58" s="69">
        <f>SUM(G58/12)*3</f>
        <v>82500</v>
      </c>
      <c r="I58" s="105">
        <v>10788</v>
      </c>
      <c r="J58" s="102">
        <f t="shared" si="5"/>
        <v>13.076363636363636</v>
      </c>
    </row>
    <row r="59" spans="1:10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69">
        <v>200000</v>
      </c>
      <c r="G59" s="69">
        <v>300000</v>
      </c>
      <c r="H59" s="69">
        <f>SUM(G59/12)*3</f>
        <v>75000</v>
      </c>
      <c r="I59" s="105">
        <v>32190.080000000002</v>
      </c>
      <c r="J59" s="102">
        <f t="shared" si="5"/>
        <v>42.920106666666669</v>
      </c>
    </row>
    <row r="60" spans="1:10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69">
        <v>200000</v>
      </c>
      <c r="G60" s="69">
        <v>200000</v>
      </c>
      <c r="H60" s="69">
        <f>SUM(G60/12)*3</f>
        <v>50000</v>
      </c>
      <c r="I60" s="105">
        <v>15520.5</v>
      </c>
      <c r="J60" s="102">
        <f t="shared" si="5"/>
        <v>31.041</v>
      </c>
    </row>
    <row r="61" spans="1:10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69">
        <v>800000</v>
      </c>
      <c r="G61" s="69">
        <v>1000000</v>
      </c>
      <c r="H61" s="69">
        <f>SUM(G61/12)*3</f>
        <v>250000</v>
      </c>
      <c r="I61" s="105">
        <v>138531.79999999999</v>
      </c>
      <c r="J61" s="102">
        <f t="shared" si="5"/>
        <v>55.412719999999993</v>
      </c>
    </row>
    <row r="62" spans="1:10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69">
        <v>0</v>
      </c>
      <c r="G62" s="69">
        <v>0</v>
      </c>
      <c r="H62" s="69">
        <v>0</v>
      </c>
      <c r="I62" s="105">
        <v>0</v>
      </c>
      <c r="J62" s="102" t="e">
        <f t="shared" si="5"/>
        <v>#DIV/0!</v>
      </c>
    </row>
    <row r="63" spans="1:10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67">
        <f t="shared" ref="F63:I63" si="32">SUM(F64)</f>
        <v>30000</v>
      </c>
      <c r="G63" s="67">
        <f t="shared" si="32"/>
        <v>30000</v>
      </c>
      <c r="H63" s="67">
        <f t="shared" si="32"/>
        <v>7500</v>
      </c>
      <c r="I63" s="103">
        <f t="shared" si="32"/>
        <v>47723.17</v>
      </c>
      <c r="J63" s="102">
        <f t="shared" si="5"/>
        <v>636.30893333333336</v>
      </c>
    </row>
    <row r="64" spans="1:10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69">
        <v>30000</v>
      </c>
      <c r="G64" s="69">
        <v>30000</v>
      </c>
      <c r="H64" s="69">
        <f>SUM(G64/12)*3</f>
        <v>7500</v>
      </c>
      <c r="I64" s="105">
        <v>47723.17</v>
      </c>
      <c r="J64" s="102">
        <f t="shared" si="5"/>
        <v>636.30893333333336</v>
      </c>
    </row>
    <row r="65" spans="1:10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67">
        <f t="shared" ref="F65:I65" si="33">SUM(F66)</f>
        <v>50000</v>
      </c>
      <c r="G65" s="67">
        <f t="shared" si="33"/>
        <v>75000</v>
      </c>
      <c r="H65" s="67">
        <f t="shared" si="33"/>
        <v>18750</v>
      </c>
      <c r="I65" s="103">
        <f t="shared" si="33"/>
        <v>6608.14</v>
      </c>
      <c r="J65" s="102">
        <f t="shared" si="5"/>
        <v>35.243413333333336</v>
      </c>
    </row>
    <row r="66" spans="1:10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69">
        <v>50000</v>
      </c>
      <c r="G66" s="69">
        <v>75000</v>
      </c>
      <c r="H66" s="69">
        <f>SUM(G66/12)*3</f>
        <v>18750</v>
      </c>
      <c r="I66" s="105">
        <v>6608.14</v>
      </c>
      <c r="J66" s="102">
        <f t="shared" si="5"/>
        <v>35.243413333333336</v>
      </c>
    </row>
    <row r="67" spans="1:10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67">
        <f t="shared" ref="F67:G67" si="34">SUM(F68+F69)</f>
        <v>85000</v>
      </c>
      <c r="G67" s="67">
        <f t="shared" si="34"/>
        <v>100000</v>
      </c>
      <c r="H67" s="67">
        <f t="shared" ref="H67:I67" si="35">SUM(H68+H69)</f>
        <v>25000</v>
      </c>
      <c r="I67" s="103">
        <f t="shared" si="35"/>
        <v>8262.2999999999993</v>
      </c>
      <c r="J67" s="102">
        <f t="shared" si="5"/>
        <v>33.049199999999999</v>
      </c>
    </row>
    <row r="68" spans="1:10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69">
        <v>30000</v>
      </c>
      <c r="G68" s="69">
        <v>30000</v>
      </c>
      <c r="H68" s="69">
        <f>SUM(G68/12)*3</f>
        <v>7500</v>
      </c>
      <c r="I68" s="105">
        <v>7404.9</v>
      </c>
      <c r="J68" s="102">
        <f t="shared" si="5"/>
        <v>98.731999999999999</v>
      </c>
    </row>
    <row r="69" spans="1:10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69">
        <v>55000</v>
      </c>
      <c r="G69" s="69">
        <v>70000</v>
      </c>
      <c r="H69" s="69">
        <f>SUM(G69/12)*3</f>
        <v>17500</v>
      </c>
      <c r="I69" s="105">
        <v>857.4</v>
      </c>
      <c r="J69" s="102">
        <f t="shared" si="5"/>
        <v>4.8994285714285715</v>
      </c>
    </row>
    <row r="70" spans="1:10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67">
        <f t="shared" ref="F70:G70" si="36">SUM(F71+F75+F81+F79)</f>
        <v>1623000</v>
      </c>
      <c r="G70" s="67">
        <f t="shared" si="36"/>
        <v>1999100</v>
      </c>
      <c r="H70" s="67">
        <f t="shared" ref="H70:I70" si="37">SUM(H71+H75+H81+H79)</f>
        <v>499775</v>
      </c>
      <c r="I70" s="103">
        <f t="shared" si="37"/>
        <v>439893.17999999993</v>
      </c>
      <c r="J70" s="102">
        <f t="shared" si="5"/>
        <v>88.018244209894434</v>
      </c>
    </row>
    <row r="71" spans="1:10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67">
        <f t="shared" ref="F71:G71" si="38">SUM(F72+F73+F74)</f>
        <v>133000</v>
      </c>
      <c r="G71" s="67">
        <f t="shared" si="38"/>
        <v>230000</v>
      </c>
      <c r="H71" s="67">
        <f t="shared" ref="H71:I71" si="39">SUM(H72+H73+H74)</f>
        <v>57500</v>
      </c>
      <c r="I71" s="103">
        <f t="shared" si="39"/>
        <v>34473.58</v>
      </c>
      <c r="J71" s="102">
        <f t="shared" si="5"/>
        <v>59.954052173913048</v>
      </c>
    </row>
    <row r="72" spans="1:10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69">
        <v>8000</v>
      </c>
      <c r="G72" s="69">
        <v>10000</v>
      </c>
      <c r="H72" s="69">
        <f>SUM(G72/12)*3</f>
        <v>2500</v>
      </c>
      <c r="I72" s="105">
        <v>3013.95</v>
      </c>
      <c r="J72" s="102">
        <f t="shared" si="5"/>
        <v>120.55799999999999</v>
      </c>
    </row>
    <row r="73" spans="1:10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69">
        <v>75000</v>
      </c>
      <c r="G73" s="69">
        <v>100000</v>
      </c>
      <c r="H73" s="69">
        <f>SUM(G73/12)*3</f>
        <v>25000</v>
      </c>
      <c r="I73" s="105">
        <v>13018</v>
      </c>
      <c r="J73" s="102">
        <f t="shared" ref="J73:J109" si="40">SUM(I73/(H73/100))</f>
        <v>52.072000000000003</v>
      </c>
    </row>
    <row r="74" spans="1:10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69">
        <v>50000</v>
      </c>
      <c r="G74" s="69">
        <v>120000</v>
      </c>
      <c r="H74" s="69">
        <f>SUM(G74/12)*3</f>
        <v>30000</v>
      </c>
      <c r="I74" s="105">
        <v>18441.63</v>
      </c>
      <c r="J74" s="102">
        <f t="shared" si="40"/>
        <v>61.472100000000005</v>
      </c>
    </row>
    <row r="75" spans="1:10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67">
        <f t="shared" ref="F75:G75" si="41">SUM(F76+F77+F78)</f>
        <v>390000</v>
      </c>
      <c r="G75" s="67">
        <f t="shared" si="41"/>
        <v>430000</v>
      </c>
      <c r="H75" s="67">
        <f t="shared" ref="H75:I75" si="42">SUM(H76+H77+H78)</f>
        <v>107500</v>
      </c>
      <c r="I75" s="103">
        <f t="shared" si="42"/>
        <v>108643.16</v>
      </c>
      <c r="J75" s="102">
        <f t="shared" si="40"/>
        <v>101.0634046511628</v>
      </c>
    </row>
    <row r="76" spans="1:10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69">
        <v>110000</v>
      </c>
      <c r="G76" s="69">
        <v>140000</v>
      </c>
      <c r="H76" s="69">
        <f>SUM(G76/12)*3</f>
        <v>35000</v>
      </c>
      <c r="I76" s="105">
        <v>28064.31</v>
      </c>
      <c r="J76" s="102">
        <f t="shared" si="40"/>
        <v>80.18374285714286</v>
      </c>
    </row>
    <row r="77" spans="1:10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69">
        <v>250000</v>
      </c>
      <c r="G77" s="69">
        <v>270000</v>
      </c>
      <c r="H77" s="69">
        <f>SUM(G77/12)*3</f>
        <v>67500</v>
      </c>
      <c r="I77" s="105">
        <v>58004.45</v>
      </c>
      <c r="J77" s="102">
        <f t="shared" si="40"/>
        <v>85.932518518518521</v>
      </c>
    </row>
    <row r="78" spans="1:10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69">
        <v>30000</v>
      </c>
      <c r="G78" s="69">
        <v>20000</v>
      </c>
      <c r="H78" s="69">
        <f>SUM(G78/12)*3</f>
        <v>5000</v>
      </c>
      <c r="I78" s="105">
        <v>22574.400000000001</v>
      </c>
      <c r="J78" s="102">
        <f t="shared" si="40"/>
        <v>451.48800000000006</v>
      </c>
    </row>
    <row r="79" spans="1:10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67">
        <f>SUM(F80)</f>
        <v>490000</v>
      </c>
      <c r="G79" s="67">
        <f>SUM(G80)</f>
        <v>350000</v>
      </c>
      <c r="H79" s="67">
        <f>SUM(H80)</f>
        <v>87500</v>
      </c>
      <c r="I79" s="103">
        <f>SUM(I80)</f>
        <v>192465.46</v>
      </c>
      <c r="J79" s="102">
        <f t="shared" si="40"/>
        <v>219.96052571428569</v>
      </c>
    </row>
    <row r="80" spans="1:10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69">
        <v>490000</v>
      </c>
      <c r="G80" s="69">
        <v>350000</v>
      </c>
      <c r="H80" s="69">
        <f>SUM(G80/12)*3</f>
        <v>87500</v>
      </c>
      <c r="I80" s="105">
        <v>192465.46</v>
      </c>
      <c r="J80" s="102">
        <f t="shared" si="40"/>
        <v>219.96052571428569</v>
      </c>
    </row>
    <row r="81" spans="1:10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67">
        <f t="shared" ref="F81:G81" si="43">SUM(F82+F83+F84+F85)</f>
        <v>610000</v>
      </c>
      <c r="G81" s="67">
        <f t="shared" si="43"/>
        <v>989100</v>
      </c>
      <c r="H81" s="67">
        <f t="shared" ref="H81:I81" si="44">SUM(H82+H83+H84+H85)</f>
        <v>247275</v>
      </c>
      <c r="I81" s="103">
        <f t="shared" si="44"/>
        <v>104310.98</v>
      </c>
      <c r="J81" s="102">
        <f t="shared" si="40"/>
        <v>42.184199777575571</v>
      </c>
    </row>
    <row r="82" spans="1:10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69">
        <v>588900</v>
      </c>
      <c r="G82" s="69">
        <v>942000</v>
      </c>
      <c r="H82" s="69">
        <f>SUM(G82/12)*3</f>
        <v>235500</v>
      </c>
      <c r="I82" s="105">
        <v>102086.06</v>
      </c>
      <c r="J82" s="102">
        <f t="shared" si="40"/>
        <v>43.348645435244158</v>
      </c>
    </row>
    <row r="83" spans="1:10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69">
        <v>10000</v>
      </c>
      <c r="G83" s="69">
        <v>36000</v>
      </c>
      <c r="H83" s="69">
        <f>SUM(G83/12)*3</f>
        <v>9000</v>
      </c>
      <c r="I83" s="105">
        <v>2224.92</v>
      </c>
      <c r="J83" s="102">
        <f t="shared" si="40"/>
        <v>24.721333333333334</v>
      </c>
    </row>
    <row r="84" spans="1:10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71">
        <v>11000</v>
      </c>
      <c r="G84" s="71">
        <v>10000</v>
      </c>
      <c r="H84" s="69">
        <f>SUM(G84/12)*3</f>
        <v>2500</v>
      </c>
      <c r="I84" s="107">
        <v>0</v>
      </c>
      <c r="J84" s="102">
        <f t="shared" si="40"/>
        <v>0</v>
      </c>
    </row>
    <row r="85" spans="1:10" s="29" customFormat="1" ht="13.5">
      <c r="A85" s="34"/>
      <c r="B85" s="34"/>
      <c r="C85" s="34">
        <v>722584</v>
      </c>
      <c r="D85" s="35" t="s">
        <v>150</v>
      </c>
      <c r="E85" s="36" t="s">
        <v>360</v>
      </c>
      <c r="F85" s="71">
        <v>100</v>
      </c>
      <c r="G85" s="71">
        <v>1100</v>
      </c>
      <c r="H85" s="69">
        <f>SUM(G85/12)*3</f>
        <v>275</v>
      </c>
      <c r="I85" s="107">
        <v>0</v>
      </c>
      <c r="J85" s="102">
        <f t="shared" si="40"/>
        <v>0</v>
      </c>
    </row>
    <row r="86" spans="1:10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67">
        <f t="shared" ref="F86:I86" si="45">SUM(F87)</f>
        <v>60000</v>
      </c>
      <c r="G86" s="67">
        <f t="shared" si="45"/>
        <v>40900</v>
      </c>
      <c r="H86" s="67">
        <f t="shared" si="45"/>
        <v>10225</v>
      </c>
      <c r="I86" s="103">
        <f t="shared" si="45"/>
        <v>7484.74</v>
      </c>
      <c r="J86" s="102">
        <f t="shared" si="40"/>
        <v>73.200391198044002</v>
      </c>
    </row>
    <row r="87" spans="1:10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67">
        <f t="shared" ref="F87:G87" si="46">SUM(F88+F89)</f>
        <v>60000</v>
      </c>
      <c r="G87" s="67">
        <f t="shared" si="46"/>
        <v>40900</v>
      </c>
      <c r="H87" s="67">
        <f t="shared" ref="H87:I87" si="47">SUM(H88+H89)</f>
        <v>10225</v>
      </c>
      <c r="I87" s="103">
        <f t="shared" si="47"/>
        <v>7484.74</v>
      </c>
      <c r="J87" s="102">
        <f t="shared" si="40"/>
        <v>73.200391198044002</v>
      </c>
    </row>
    <row r="88" spans="1:10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69">
        <v>40000</v>
      </c>
      <c r="G88" s="69">
        <v>30900</v>
      </c>
      <c r="H88" s="69">
        <f>SUM(G88/12)*3</f>
        <v>7725</v>
      </c>
      <c r="I88" s="105">
        <v>7254.74</v>
      </c>
      <c r="J88" s="102">
        <f t="shared" si="40"/>
        <v>93.91249190938511</v>
      </c>
    </row>
    <row r="89" spans="1:10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69">
        <v>20000</v>
      </c>
      <c r="G89" s="69">
        <v>10000</v>
      </c>
      <c r="H89" s="69">
        <f>SUM(G89/12)*3</f>
        <v>2500</v>
      </c>
      <c r="I89" s="105">
        <v>230</v>
      </c>
      <c r="J89" s="102">
        <f t="shared" si="40"/>
        <v>9.1999999999999993</v>
      </c>
    </row>
    <row r="90" spans="1:10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67">
        <f t="shared" ref="F90:I90" si="48">SUM(F91)</f>
        <v>943000</v>
      </c>
      <c r="G90" s="67">
        <f t="shared" si="48"/>
        <v>1200000</v>
      </c>
      <c r="H90" s="67">
        <f t="shared" si="48"/>
        <v>300000</v>
      </c>
      <c r="I90" s="103">
        <f t="shared" si="48"/>
        <v>466734.85000000003</v>
      </c>
      <c r="J90" s="102">
        <f t="shared" si="40"/>
        <v>155.57828333333333</v>
      </c>
    </row>
    <row r="91" spans="1:10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67">
        <f>SUM(F92+F93)</f>
        <v>943000</v>
      </c>
      <c r="G91" s="67">
        <f>SUM(G92+G93)</f>
        <v>1200000</v>
      </c>
      <c r="H91" s="67">
        <f>SUM(H92+H93)</f>
        <v>300000</v>
      </c>
      <c r="I91" s="103">
        <f>SUM(I92+I93)</f>
        <v>466734.85000000003</v>
      </c>
      <c r="J91" s="102">
        <f t="shared" si="40"/>
        <v>155.57828333333333</v>
      </c>
    </row>
    <row r="92" spans="1:10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69">
        <v>200000</v>
      </c>
      <c r="G92" s="69">
        <v>300000</v>
      </c>
      <c r="H92" s="69">
        <f>SUM(G92/12)*3</f>
        <v>75000</v>
      </c>
      <c r="I92" s="105">
        <v>21290.32</v>
      </c>
      <c r="J92" s="102">
        <f t="shared" si="40"/>
        <v>28.387093333333333</v>
      </c>
    </row>
    <row r="93" spans="1:10" s="25" customFormat="1" ht="13.5">
      <c r="A93" s="22"/>
      <c r="B93" s="22"/>
      <c r="C93" s="34">
        <v>722791</v>
      </c>
      <c r="D93" s="27" t="s">
        <v>362</v>
      </c>
      <c r="E93" s="28" t="s">
        <v>368</v>
      </c>
      <c r="F93" s="69">
        <v>743000</v>
      </c>
      <c r="G93" s="69">
        <v>900000</v>
      </c>
      <c r="H93" s="69">
        <f>SUM(G93/12)*3</f>
        <v>225000</v>
      </c>
      <c r="I93" s="105">
        <v>445444.53</v>
      </c>
      <c r="J93" s="102">
        <f t="shared" si="40"/>
        <v>197.97534666666667</v>
      </c>
    </row>
    <row r="94" spans="1:10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67">
        <f t="shared" ref="F94:I95" si="49">SUM(F95)</f>
        <v>10000</v>
      </c>
      <c r="G94" s="67">
        <f t="shared" si="49"/>
        <v>10000</v>
      </c>
      <c r="H94" s="67">
        <f t="shared" si="49"/>
        <v>2500</v>
      </c>
      <c r="I94" s="103">
        <f t="shared" si="49"/>
        <v>1160</v>
      </c>
      <c r="J94" s="102">
        <f t="shared" si="40"/>
        <v>46.4</v>
      </c>
    </row>
    <row r="95" spans="1:10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67">
        <f t="shared" si="49"/>
        <v>10000</v>
      </c>
      <c r="G95" s="67">
        <f t="shared" si="49"/>
        <v>10000</v>
      </c>
      <c r="H95" s="67">
        <f t="shared" si="49"/>
        <v>2500</v>
      </c>
      <c r="I95" s="103">
        <f t="shared" si="49"/>
        <v>1160</v>
      </c>
      <c r="J95" s="102">
        <f t="shared" si="40"/>
        <v>46.4</v>
      </c>
    </row>
    <row r="96" spans="1:10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69">
        <v>10000</v>
      </c>
      <c r="G96" s="69">
        <v>10000</v>
      </c>
      <c r="H96" s="69">
        <f>SUM(G96/12)*3</f>
        <v>2500</v>
      </c>
      <c r="I96" s="105">
        <v>1160</v>
      </c>
      <c r="J96" s="102">
        <f t="shared" si="40"/>
        <v>46.4</v>
      </c>
    </row>
    <row r="97" spans="1:10" s="25" customFormat="1" ht="13.5">
      <c r="A97" s="22">
        <v>730000</v>
      </c>
      <c r="B97" s="22"/>
      <c r="C97" s="22"/>
      <c r="D97" s="23" t="s">
        <v>170</v>
      </c>
      <c r="E97" s="24" t="s">
        <v>316</v>
      </c>
      <c r="F97" s="67">
        <f>SUM(F98)</f>
        <v>6000000</v>
      </c>
      <c r="G97" s="67">
        <f>SUM(G98)</f>
        <v>7511000</v>
      </c>
      <c r="H97" s="67">
        <f>SUM(H98)</f>
        <v>1877750</v>
      </c>
      <c r="I97" s="103">
        <f>SUM(I98)</f>
        <v>1571394.24</v>
      </c>
      <c r="J97" s="102">
        <f t="shared" si="40"/>
        <v>83.68495486619625</v>
      </c>
    </row>
    <row r="98" spans="1:10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69">
        <f t="shared" ref="F98:I98" si="50">SUM(F99)</f>
        <v>6000000</v>
      </c>
      <c r="G98" s="69">
        <f t="shared" si="50"/>
        <v>7511000</v>
      </c>
      <c r="H98" s="69">
        <f t="shared" si="50"/>
        <v>1877750</v>
      </c>
      <c r="I98" s="105">
        <f t="shared" si="50"/>
        <v>1571394.24</v>
      </c>
      <c r="J98" s="102">
        <f t="shared" si="40"/>
        <v>83.68495486619625</v>
      </c>
    </row>
    <row r="99" spans="1:10" s="29" customFormat="1" ht="13.5">
      <c r="A99" s="26"/>
      <c r="B99" s="26">
        <v>732100</v>
      </c>
      <c r="C99" s="26"/>
      <c r="D99" s="23" t="s">
        <v>173</v>
      </c>
      <c r="E99" s="28" t="s">
        <v>317</v>
      </c>
      <c r="F99" s="69">
        <f>SUM(F100+F101)</f>
        <v>6000000</v>
      </c>
      <c r="G99" s="69">
        <f>SUM(G100+G101)</f>
        <v>7511000</v>
      </c>
      <c r="H99" s="69">
        <f>SUM(H100+H101)</f>
        <v>1877750</v>
      </c>
      <c r="I99" s="105">
        <f>SUM(I100+I101)</f>
        <v>1571394.24</v>
      </c>
      <c r="J99" s="102">
        <f t="shared" si="40"/>
        <v>83.68495486619625</v>
      </c>
    </row>
    <row r="100" spans="1:10" s="29" customFormat="1" ht="13.5">
      <c r="A100" s="26"/>
      <c r="B100" s="26"/>
      <c r="C100" s="26">
        <v>732110</v>
      </c>
      <c r="D100" s="27" t="s">
        <v>174</v>
      </c>
      <c r="E100" s="28" t="s">
        <v>377</v>
      </c>
      <c r="F100" s="69">
        <v>4000000</v>
      </c>
      <c r="G100" s="69">
        <v>5511000</v>
      </c>
      <c r="H100" s="69">
        <f>SUM(G100/12)*3</f>
        <v>1377750</v>
      </c>
      <c r="I100" s="105">
        <v>621826.82999999996</v>
      </c>
      <c r="J100" s="102">
        <f t="shared" si="40"/>
        <v>45.133502449646159</v>
      </c>
    </row>
    <row r="101" spans="1:10" s="29" customFormat="1" ht="13.5">
      <c r="A101" s="26"/>
      <c r="B101" s="26"/>
      <c r="C101" s="26">
        <v>732110</v>
      </c>
      <c r="D101" s="27" t="s">
        <v>425</v>
      </c>
      <c r="E101" s="28" t="s">
        <v>175</v>
      </c>
      <c r="F101" s="69">
        <v>2000000</v>
      </c>
      <c r="G101" s="69">
        <v>2000000</v>
      </c>
      <c r="H101" s="69">
        <f>SUM(G101/12)*3</f>
        <v>500000</v>
      </c>
      <c r="I101" s="105">
        <v>949567.41</v>
      </c>
      <c r="J101" s="102">
        <f t="shared" si="40"/>
        <v>189.91348200000002</v>
      </c>
    </row>
    <row r="102" spans="1:10" s="25" customFormat="1" ht="12.75" customHeight="1">
      <c r="A102" s="22">
        <v>700000</v>
      </c>
      <c r="B102" s="22"/>
      <c r="C102" s="22"/>
      <c r="D102" s="23"/>
      <c r="E102" s="30" t="s">
        <v>358</v>
      </c>
      <c r="F102" s="67" t="e">
        <f>SUM(F8+F34+F97)</f>
        <v>#REF!</v>
      </c>
      <c r="G102" s="67">
        <f>SUM(G8+G34+G97)</f>
        <v>24980000</v>
      </c>
      <c r="H102" s="67">
        <f>SUM(H8+H34+H97)</f>
        <v>6245000</v>
      </c>
      <c r="I102" s="103">
        <f>SUM(I8+I34+I97)</f>
        <v>6303170.2599999998</v>
      </c>
      <c r="J102" s="102">
        <f t="shared" si="40"/>
        <v>100.93146933546836</v>
      </c>
    </row>
    <row r="103" spans="1:10" s="25" customFormat="1" ht="13.5" hidden="1">
      <c r="A103" s="22"/>
      <c r="B103" s="22"/>
      <c r="C103" s="22"/>
      <c r="D103" s="23" t="s">
        <v>176</v>
      </c>
      <c r="E103" s="24" t="s">
        <v>177</v>
      </c>
      <c r="F103" s="67">
        <f t="shared" ref="F103:G103" si="51">SUM(F104+F105+F106)</f>
        <v>0</v>
      </c>
      <c r="G103" s="67">
        <f t="shared" si="51"/>
        <v>0</v>
      </c>
      <c r="H103" s="67">
        <f t="shared" ref="H103:I103" si="52">SUM(H104+H105+H106)</f>
        <v>0</v>
      </c>
      <c r="I103" s="103">
        <f t="shared" si="52"/>
        <v>0</v>
      </c>
      <c r="J103" s="102" t="e">
        <f t="shared" si="40"/>
        <v>#DIV/0!</v>
      </c>
    </row>
    <row r="104" spans="1:10" s="25" customFormat="1" ht="13.5" hidden="1">
      <c r="A104" s="22"/>
      <c r="B104" s="22"/>
      <c r="C104" s="22"/>
      <c r="D104" s="23">
        <v>1</v>
      </c>
      <c r="E104" s="24" t="s">
        <v>178</v>
      </c>
      <c r="F104" s="67">
        <v>0</v>
      </c>
      <c r="G104" s="67">
        <v>0</v>
      </c>
      <c r="H104" s="67">
        <v>0</v>
      </c>
      <c r="I104" s="103">
        <v>0</v>
      </c>
      <c r="J104" s="102" t="e">
        <f t="shared" si="40"/>
        <v>#DIV/0!</v>
      </c>
    </row>
    <row r="105" spans="1:10" s="25" customFormat="1" ht="13.5" hidden="1">
      <c r="A105" s="22"/>
      <c r="B105" s="22"/>
      <c r="C105" s="22"/>
      <c r="D105" s="23">
        <v>2</v>
      </c>
      <c r="E105" s="24" t="s">
        <v>179</v>
      </c>
      <c r="F105" s="67">
        <v>0</v>
      </c>
      <c r="G105" s="67">
        <v>0</v>
      </c>
      <c r="H105" s="67">
        <v>0</v>
      </c>
      <c r="I105" s="103">
        <v>0</v>
      </c>
      <c r="J105" s="102" t="e">
        <f t="shared" si="40"/>
        <v>#DIV/0!</v>
      </c>
    </row>
    <row r="106" spans="1:10" s="25" customFormat="1" ht="13.5" hidden="1">
      <c r="A106" s="22"/>
      <c r="B106" s="22"/>
      <c r="C106" s="22"/>
      <c r="D106" s="23">
        <v>3</v>
      </c>
      <c r="E106" s="24" t="s">
        <v>180</v>
      </c>
      <c r="F106" s="67">
        <v>0</v>
      </c>
      <c r="G106" s="67">
        <v>0</v>
      </c>
      <c r="H106" s="67">
        <v>0</v>
      </c>
      <c r="I106" s="103">
        <v>0</v>
      </c>
      <c r="J106" s="102" t="e">
        <f t="shared" si="40"/>
        <v>#DIV/0!</v>
      </c>
    </row>
    <row r="107" spans="1:10" s="37" customFormat="1" ht="13.5" hidden="1">
      <c r="A107" s="22"/>
      <c r="B107" s="22"/>
      <c r="C107" s="22"/>
      <c r="D107" s="23"/>
      <c r="E107" s="24" t="s">
        <v>181</v>
      </c>
      <c r="F107" s="67" t="e">
        <f t="shared" ref="F107:G107" si="53">SUM(F102+F103)</f>
        <v>#REF!</v>
      </c>
      <c r="G107" s="67">
        <f t="shared" si="53"/>
        <v>24980000</v>
      </c>
      <c r="H107" s="67">
        <f t="shared" ref="H107:I107" si="54">SUM(H102+H103)</f>
        <v>6245000</v>
      </c>
      <c r="I107" s="103">
        <f t="shared" si="54"/>
        <v>6303170.2599999998</v>
      </c>
      <c r="J107" s="102">
        <f t="shared" si="40"/>
        <v>100.93146933546836</v>
      </c>
    </row>
    <row r="108" spans="1:10">
      <c r="A108" s="22">
        <v>810000</v>
      </c>
      <c r="B108" s="26"/>
      <c r="C108" s="26"/>
      <c r="D108" s="27"/>
      <c r="E108" s="28" t="s">
        <v>434</v>
      </c>
      <c r="F108" s="69">
        <v>0</v>
      </c>
      <c r="G108" s="69">
        <v>10000000</v>
      </c>
      <c r="H108" s="69">
        <f>SUM(G108/12)*3</f>
        <v>2500000</v>
      </c>
      <c r="I108" s="105">
        <v>0</v>
      </c>
      <c r="J108" s="102">
        <f t="shared" si="40"/>
        <v>0</v>
      </c>
    </row>
    <row r="109" spans="1:10" s="75" customFormat="1">
      <c r="A109" s="54"/>
      <c r="B109" s="54"/>
      <c r="C109" s="54"/>
      <c r="D109" s="77"/>
      <c r="E109" s="30" t="s">
        <v>397</v>
      </c>
      <c r="F109" s="74" t="e">
        <f>SUM(F102+#REF!)</f>
        <v>#REF!</v>
      </c>
      <c r="G109" s="74">
        <f>SUM(G102+G108)</f>
        <v>34980000</v>
      </c>
      <c r="H109" s="74">
        <f>SUM(H102+H108)</f>
        <v>8745000</v>
      </c>
      <c r="I109" s="108">
        <f>SUM(I102+I108)</f>
        <v>6303170.2599999998</v>
      </c>
      <c r="J109" s="102">
        <f t="shared" si="40"/>
        <v>72.077418639222415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77"/>
  <sheetViews>
    <sheetView zoomScale="120" zoomScaleNormal="120" workbookViewId="0">
      <selection activeCell="E18" sqref="E18"/>
    </sheetView>
  </sheetViews>
  <sheetFormatPr defaultRowHeight="15"/>
  <cols>
    <col min="1" max="1" width="8" style="38" customWidth="1"/>
    <col min="2" max="2" width="6.85546875" style="38" customWidth="1"/>
    <col min="3" max="3" width="7.7109375" style="38" customWidth="1"/>
    <col min="4" max="4" width="6.7109375" style="39" customWidth="1"/>
    <col min="5" max="5" width="52" style="38" customWidth="1"/>
    <col min="6" max="7" width="12.140625" style="40" customWidth="1"/>
    <col min="8" max="8" width="12.140625" style="113" customWidth="1"/>
    <col min="9" max="9" width="9.140625" style="113" customWidth="1"/>
    <col min="230" max="230" width="6.85546875" customWidth="1"/>
    <col min="231" max="231" width="7.28515625" customWidth="1"/>
    <col min="232" max="232" width="9.28515625" customWidth="1"/>
    <col min="233" max="233" width="6.7109375" customWidth="1"/>
    <col min="234" max="234" width="59.7109375" customWidth="1"/>
    <col min="235" max="236" width="11.5703125" customWidth="1"/>
    <col min="237" max="237" width="12.5703125" customWidth="1"/>
    <col min="486" max="486" width="6.85546875" customWidth="1"/>
    <col min="487" max="487" width="7.28515625" customWidth="1"/>
    <col min="488" max="488" width="9.28515625" customWidth="1"/>
    <col min="489" max="489" width="6.7109375" customWidth="1"/>
    <col min="490" max="490" width="59.7109375" customWidth="1"/>
    <col min="491" max="492" width="11.5703125" customWidth="1"/>
    <col min="493" max="493" width="12.5703125" customWidth="1"/>
    <col min="742" max="742" width="6.85546875" customWidth="1"/>
    <col min="743" max="743" width="7.28515625" customWidth="1"/>
    <col min="744" max="744" width="9.28515625" customWidth="1"/>
    <col min="745" max="745" width="6.7109375" customWidth="1"/>
    <col min="746" max="746" width="59.7109375" customWidth="1"/>
    <col min="747" max="748" width="11.5703125" customWidth="1"/>
    <col min="749" max="749" width="12.5703125" customWidth="1"/>
    <col min="998" max="998" width="6.85546875" customWidth="1"/>
    <col min="999" max="999" width="7.28515625" customWidth="1"/>
    <col min="1000" max="1000" width="9.28515625" customWidth="1"/>
    <col min="1001" max="1001" width="6.7109375" customWidth="1"/>
    <col min="1002" max="1002" width="59.7109375" customWidth="1"/>
    <col min="1003" max="1004" width="11.5703125" customWidth="1"/>
    <col min="1005" max="1005" width="12.5703125" customWidth="1"/>
    <col min="1254" max="1254" width="6.85546875" customWidth="1"/>
    <col min="1255" max="1255" width="7.28515625" customWidth="1"/>
    <col min="1256" max="1256" width="9.28515625" customWidth="1"/>
    <col min="1257" max="1257" width="6.7109375" customWidth="1"/>
    <col min="1258" max="1258" width="59.7109375" customWidth="1"/>
    <col min="1259" max="1260" width="11.5703125" customWidth="1"/>
    <col min="1261" max="1261" width="12.5703125" customWidth="1"/>
    <col min="1510" max="1510" width="6.85546875" customWidth="1"/>
    <col min="1511" max="1511" width="7.28515625" customWidth="1"/>
    <col min="1512" max="1512" width="9.28515625" customWidth="1"/>
    <col min="1513" max="1513" width="6.7109375" customWidth="1"/>
    <col min="1514" max="1514" width="59.7109375" customWidth="1"/>
    <col min="1515" max="1516" width="11.5703125" customWidth="1"/>
    <col min="1517" max="1517" width="12.5703125" customWidth="1"/>
    <col min="1766" max="1766" width="6.85546875" customWidth="1"/>
    <col min="1767" max="1767" width="7.28515625" customWidth="1"/>
    <col min="1768" max="1768" width="9.28515625" customWidth="1"/>
    <col min="1769" max="1769" width="6.7109375" customWidth="1"/>
    <col min="1770" max="1770" width="59.7109375" customWidth="1"/>
    <col min="1771" max="1772" width="11.5703125" customWidth="1"/>
    <col min="1773" max="1773" width="12.5703125" customWidth="1"/>
    <col min="2022" max="2022" width="6.85546875" customWidth="1"/>
    <col min="2023" max="2023" width="7.28515625" customWidth="1"/>
    <col min="2024" max="2024" width="9.28515625" customWidth="1"/>
    <col min="2025" max="2025" width="6.7109375" customWidth="1"/>
    <col min="2026" max="2026" width="59.7109375" customWidth="1"/>
    <col min="2027" max="2028" width="11.5703125" customWidth="1"/>
    <col min="2029" max="2029" width="12.5703125" customWidth="1"/>
    <col min="2278" max="2278" width="6.85546875" customWidth="1"/>
    <col min="2279" max="2279" width="7.28515625" customWidth="1"/>
    <col min="2280" max="2280" width="9.28515625" customWidth="1"/>
    <col min="2281" max="2281" width="6.7109375" customWidth="1"/>
    <col min="2282" max="2282" width="59.7109375" customWidth="1"/>
    <col min="2283" max="2284" width="11.5703125" customWidth="1"/>
    <col min="2285" max="2285" width="12.5703125" customWidth="1"/>
    <col min="2534" max="2534" width="6.85546875" customWidth="1"/>
    <col min="2535" max="2535" width="7.28515625" customWidth="1"/>
    <col min="2536" max="2536" width="9.28515625" customWidth="1"/>
    <col min="2537" max="2537" width="6.7109375" customWidth="1"/>
    <col min="2538" max="2538" width="59.7109375" customWidth="1"/>
    <col min="2539" max="2540" width="11.5703125" customWidth="1"/>
    <col min="2541" max="2541" width="12.5703125" customWidth="1"/>
    <col min="2790" max="2790" width="6.85546875" customWidth="1"/>
    <col min="2791" max="2791" width="7.28515625" customWidth="1"/>
    <col min="2792" max="2792" width="9.28515625" customWidth="1"/>
    <col min="2793" max="2793" width="6.7109375" customWidth="1"/>
    <col min="2794" max="2794" width="59.7109375" customWidth="1"/>
    <col min="2795" max="2796" width="11.5703125" customWidth="1"/>
    <col min="2797" max="2797" width="12.5703125" customWidth="1"/>
    <col min="3046" max="3046" width="6.85546875" customWidth="1"/>
    <col min="3047" max="3047" width="7.28515625" customWidth="1"/>
    <col min="3048" max="3048" width="9.28515625" customWidth="1"/>
    <col min="3049" max="3049" width="6.7109375" customWidth="1"/>
    <col min="3050" max="3050" width="59.7109375" customWidth="1"/>
    <col min="3051" max="3052" width="11.5703125" customWidth="1"/>
    <col min="3053" max="3053" width="12.5703125" customWidth="1"/>
    <col min="3302" max="3302" width="6.85546875" customWidth="1"/>
    <col min="3303" max="3303" width="7.28515625" customWidth="1"/>
    <col min="3304" max="3304" width="9.28515625" customWidth="1"/>
    <col min="3305" max="3305" width="6.7109375" customWidth="1"/>
    <col min="3306" max="3306" width="59.7109375" customWidth="1"/>
    <col min="3307" max="3308" width="11.5703125" customWidth="1"/>
    <col min="3309" max="3309" width="12.5703125" customWidth="1"/>
    <col min="3558" max="3558" width="6.85546875" customWidth="1"/>
    <col min="3559" max="3559" width="7.28515625" customWidth="1"/>
    <col min="3560" max="3560" width="9.28515625" customWidth="1"/>
    <col min="3561" max="3561" width="6.7109375" customWidth="1"/>
    <col min="3562" max="3562" width="59.7109375" customWidth="1"/>
    <col min="3563" max="3564" width="11.5703125" customWidth="1"/>
    <col min="3565" max="3565" width="12.5703125" customWidth="1"/>
    <col min="3814" max="3814" width="6.85546875" customWidth="1"/>
    <col min="3815" max="3815" width="7.28515625" customWidth="1"/>
    <col min="3816" max="3816" width="9.28515625" customWidth="1"/>
    <col min="3817" max="3817" width="6.7109375" customWidth="1"/>
    <col min="3818" max="3818" width="59.7109375" customWidth="1"/>
    <col min="3819" max="3820" width="11.5703125" customWidth="1"/>
    <col min="3821" max="3821" width="12.5703125" customWidth="1"/>
    <col min="4070" max="4070" width="6.85546875" customWidth="1"/>
    <col min="4071" max="4071" width="7.28515625" customWidth="1"/>
    <col min="4072" max="4072" width="9.28515625" customWidth="1"/>
    <col min="4073" max="4073" width="6.7109375" customWidth="1"/>
    <col min="4074" max="4074" width="59.7109375" customWidth="1"/>
    <col min="4075" max="4076" width="11.5703125" customWidth="1"/>
    <col min="4077" max="4077" width="12.5703125" customWidth="1"/>
    <col min="4326" max="4326" width="6.85546875" customWidth="1"/>
    <col min="4327" max="4327" width="7.28515625" customWidth="1"/>
    <col min="4328" max="4328" width="9.28515625" customWidth="1"/>
    <col min="4329" max="4329" width="6.7109375" customWidth="1"/>
    <col min="4330" max="4330" width="59.7109375" customWidth="1"/>
    <col min="4331" max="4332" width="11.5703125" customWidth="1"/>
    <col min="4333" max="4333" width="12.5703125" customWidth="1"/>
    <col min="4582" max="4582" width="6.85546875" customWidth="1"/>
    <col min="4583" max="4583" width="7.28515625" customWidth="1"/>
    <col min="4584" max="4584" width="9.28515625" customWidth="1"/>
    <col min="4585" max="4585" width="6.7109375" customWidth="1"/>
    <col min="4586" max="4586" width="59.7109375" customWidth="1"/>
    <col min="4587" max="4588" width="11.5703125" customWidth="1"/>
    <col min="4589" max="4589" width="12.5703125" customWidth="1"/>
    <col min="4838" max="4838" width="6.85546875" customWidth="1"/>
    <col min="4839" max="4839" width="7.28515625" customWidth="1"/>
    <col min="4840" max="4840" width="9.28515625" customWidth="1"/>
    <col min="4841" max="4841" width="6.7109375" customWidth="1"/>
    <col min="4842" max="4842" width="59.7109375" customWidth="1"/>
    <col min="4843" max="4844" width="11.5703125" customWidth="1"/>
    <col min="4845" max="4845" width="12.5703125" customWidth="1"/>
    <col min="5094" max="5094" width="6.85546875" customWidth="1"/>
    <col min="5095" max="5095" width="7.28515625" customWidth="1"/>
    <col min="5096" max="5096" width="9.28515625" customWidth="1"/>
    <col min="5097" max="5097" width="6.7109375" customWidth="1"/>
    <col min="5098" max="5098" width="59.7109375" customWidth="1"/>
    <col min="5099" max="5100" width="11.5703125" customWidth="1"/>
    <col min="5101" max="5101" width="12.5703125" customWidth="1"/>
    <col min="5350" max="5350" width="6.85546875" customWidth="1"/>
    <col min="5351" max="5351" width="7.28515625" customWidth="1"/>
    <col min="5352" max="5352" width="9.28515625" customWidth="1"/>
    <col min="5353" max="5353" width="6.7109375" customWidth="1"/>
    <col min="5354" max="5354" width="59.7109375" customWidth="1"/>
    <col min="5355" max="5356" width="11.5703125" customWidth="1"/>
    <col min="5357" max="5357" width="12.5703125" customWidth="1"/>
    <col min="5606" max="5606" width="6.85546875" customWidth="1"/>
    <col min="5607" max="5607" width="7.28515625" customWidth="1"/>
    <col min="5608" max="5608" width="9.28515625" customWidth="1"/>
    <col min="5609" max="5609" width="6.7109375" customWidth="1"/>
    <col min="5610" max="5610" width="59.7109375" customWidth="1"/>
    <col min="5611" max="5612" width="11.5703125" customWidth="1"/>
    <col min="5613" max="5613" width="12.5703125" customWidth="1"/>
    <col min="5862" max="5862" width="6.85546875" customWidth="1"/>
    <col min="5863" max="5863" width="7.28515625" customWidth="1"/>
    <col min="5864" max="5864" width="9.28515625" customWidth="1"/>
    <col min="5865" max="5865" width="6.7109375" customWidth="1"/>
    <col min="5866" max="5866" width="59.7109375" customWidth="1"/>
    <col min="5867" max="5868" width="11.5703125" customWidth="1"/>
    <col min="5869" max="5869" width="12.5703125" customWidth="1"/>
    <col min="6118" max="6118" width="6.85546875" customWidth="1"/>
    <col min="6119" max="6119" width="7.28515625" customWidth="1"/>
    <col min="6120" max="6120" width="9.28515625" customWidth="1"/>
    <col min="6121" max="6121" width="6.7109375" customWidth="1"/>
    <col min="6122" max="6122" width="59.7109375" customWidth="1"/>
    <col min="6123" max="6124" width="11.5703125" customWidth="1"/>
    <col min="6125" max="6125" width="12.5703125" customWidth="1"/>
    <col min="6374" max="6374" width="6.85546875" customWidth="1"/>
    <col min="6375" max="6375" width="7.28515625" customWidth="1"/>
    <col min="6376" max="6376" width="9.28515625" customWidth="1"/>
    <col min="6377" max="6377" width="6.7109375" customWidth="1"/>
    <col min="6378" max="6378" width="59.7109375" customWidth="1"/>
    <col min="6379" max="6380" width="11.5703125" customWidth="1"/>
    <col min="6381" max="6381" width="12.5703125" customWidth="1"/>
    <col min="6630" max="6630" width="6.85546875" customWidth="1"/>
    <col min="6631" max="6631" width="7.28515625" customWidth="1"/>
    <col min="6632" max="6632" width="9.28515625" customWidth="1"/>
    <col min="6633" max="6633" width="6.7109375" customWidth="1"/>
    <col min="6634" max="6634" width="59.7109375" customWidth="1"/>
    <col min="6635" max="6636" width="11.5703125" customWidth="1"/>
    <col min="6637" max="6637" width="12.5703125" customWidth="1"/>
    <col min="6886" max="6886" width="6.85546875" customWidth="1"/>
    <col min="6887" max="6887" width="7.28515625" customWidth="1"/>
    <col min="6888" max="6888" width="9.28515625" customWidth="1"/>
    <col min="6889" max="6889" width="6.7109375" customWidth="1"/>
    <col min="6890" max="6890" width="59.7109375" customWidth="1"/>
    <col min="6891" max="6892" width="11.5703125" customWidth="1"/>
    <col min="6893" max="6893" width="12.5703125" customWidth="1"/>
    <col min="7142" max="7142" width="6.85546875" customWidth="1"/>
    <col min="7143" max="7143" width="7.28515625" customWidth="1"/>
    <col min="7144" max="7144" width="9.28515625" customWidth="1"/>
    <col min="7145" max="7145" width="6.7109375" customWidth="1"/>
    <col min="7146" max="7146" width="59.7109375" customWidth="1"/>
    <col min="7147" max="7148" width="11.5703125" customWidth="1"/>
    <col min="7149" max="7149" width="12.5703125" customWidth="1"/>
    <col min="7398" max="7398" width="6.85546875" customWidth="1"/>
    <col min="7399" max="7399" width="7.28515625" customWidth="1"/>
    <col min="7400" max="7400" width="9.28515625" customWidth="1"/>
    <col min="7401" max="7401" width="6.7109375" customWidth="1"/>
    <col min="7402" max="7402" width="59.7109375" customWidth="1"/>
    <col min="7403" max="7404" width="11.5703125" customWidth="1"/>
    <col min="7405" max="7405" width="12.5703125" customWidth="1"/>
    <col min="7654" max="7654" width="6.85546875" customWidth="1"/>
    <col min="7655" max="7655" width="7.28515625" customWidth="1"/>
    <col min="7656" max="7656" width="9.28515625" customWidth="1"/>
    <col min="7657" max="7657" width="6.7109375" customWidth="1"/>
    <col min="7658" max="7658" width="59.7109375" customWidth="1"/>
    <col min="7659" max="7660" width="11.5703125" customWidth="1"/>
    <col min="7661" max="7661" width="12.5703125" customWidth="1"/>
    <col min="7910" max="7910" width="6.85546875" customWidth="1"/>
    <col min="7911" max="7911" width="7.28515625" customWidth="1"/>
    <col min="7912" max="7912" width="9.28515625" customWidth="1"/>
    <col min="7913" max="7913" width="6.7109375" customWidth="1"/>
    <col min="7914" max="7914" width="59.7109375" customWidth="1"/>
    <col min="7915" max="7916" width="11.5703125" customWidth="1"/>
    <col min="7917" max="7917" width="12.5703125" customWidth="1"/>
    <col min="8166" max="8166" width="6.85546875" customWidth="1"/>
    <col min="8167" max="8167" width="7.28515625" customWidth="1"/>
    <col min="8168" max="8168" width="9.28515625" customWidth="1"/>
    <col min="8169" max="8169" width="6.7109375" customWidth="1"/>
    <col min="8170" max="8170" width="59.7109375" customWidth="1"/>
    <col min="8171" max="8172" width="11.5703125" customWidth="1"/>
    <col min="8173" max="8173" width="12.5703125" customWidth="1"/>
    <col min="8422" max="8422" width="6.85546875" customWidth="1"/>
    <col min="8423" max="8423" width="7.28515625" customWidth="1"/>
    <col min="8424" max="8424" width="9.28515625" customWidth="1"/>
    <col min="8425" max="8425" width="6.7109375" customWidth="1"/>
    <col min="8426" max="8426" width="59.7109375" customWidth="1"/>
    <col min="8427" max="8428" width="11.5703125" customWidth="1"/>
    <col min="8429" max="8429" width="12.5703125" customWidth="1"/>
    <col min="8678" max="8678" width="6.85546875" customWidth="1"/>
    <col min="8679" max="8679" width="7.28515625" customWidth="1"/>
    <col min="8680" max="8680" width="9.28515625" customWidth="1"/>
    <col min="8681" max="8681" width="6.7109375" customWidth="1"/>
    <col min="8682" max="8682" width="59.7109375" customWidth="1"/>
    <col min="8683" max="8684" width="11.5703125" customWidth="1"/>
    <col min="8685" max="8685" width="12.5703125" customWidth="1"/>
    <col min="8934" max="8934" width="6.85546875" customWidth="1"/>
    <col min="8935" max="8935" width="7.28515625" customWidth="1"/>
    <col min="8936" max="8936" width="9.28515625" customWidth="1"/>
    <col min="8937" max="8937" width="6.7109375" customWidth="1"/>
    <col min="8938" max="8938" width="59.7109375" customWidth="1"/>
    <col min="8939" max="8940" width="11.5703125" customWidth="1"/>
    <col min="8941" max="8941" width="12.5703125" customWidth="1"/>
    <col min="9190" max="9190" width="6.85546875" customWidth="1"/>
    <col min="9191" max="9191" width="7.28515625" customWidth="1"/>
    <col min="9192" max="9192" width="9.28515625" customWidth="1"/>
    <col min="9193" max="9193" width="6.7109375" customWidth="1"/>
    <col min="9194" max="9194" width="59.7109375" customWidth="1"/>
    <col min="9195" max="9196" width="11.5703125" customWidth="1"/>
    <col min="9197" max="9197" width="12.5703125" customWidth="1"/>
    <col min="9446" max="9446" width="6.85546875" customWidth="1"/>
    <col min="9447" max="9447" width="7.28515625" customWidth="1"/>
    <col min="9448" max="9448" width="9.28515625" customWidth="1"/>
    <col min="9449" max="9449" width="6.7109375" customWidth="1"/>
    <col min="9450" max="9450" width="59.7109375" customWidth="1"/>
    <col min="9451" max="9452" width="11.5703125" customWidth="1"/>
    <col min="9453" max="9453" width="12.5703125" customWidth="1"/>
    <col min="9702" max="9702" width="6.85546875" customWidth="1"/>
    <col min="9703" max="9703" width="7.28515625" customWidth="1"/>
    <col min="9704" max="9704" width="9.28515625" customWidth="1"/>
    <col min="9705" max="9705" width="6.7109375" customWidth="1"/>
    <col min="9706" max="9706" width="59.7109375" customWidth="1"/>
    <col min="9707" max="9708" width="11.5703125" customWidth="1"/>
    <col min="9709" max="9709" width="12.5703125" customWidth="1"/>
    <col min="9958" max="9958" width="6.85546875" customWidth="1"/>
    <col min="9959" max="9959" width="7.28515625" customWidth="1"/>
    <col min="9960" max="9960" width="9.28515625" customWidth="1"/>
    <col min="9961" max="9961" width="6.7109375" customWidth="1"/>
    <col min="9962" max="9962" width="59.7109375" customWidth="1"/>
    <col min="9963" max="9964" width="11.5703125" customWidth="1"/>
    <col min="9965" max="9965" width="12.5703125" customWidth="1"/>
    <col min="10214" max="10214" width="6.85546875" customWidth="1"/>
    <col min="10215" max="10215" width="7.28515625" customWidth="1"/>
    <col min="10216" max="10216" width="9.28515625" customWidth="1"/>
    <col min="10217" max="10217" width="6.7109375" customWidth="1"/>
    <col min="10218" max="10218" width="59.7109375" customWidth="1"/>
    <col min="10219" max="10220" width="11.5703125" customWidth="1"/>
    <col min="10221" max="10221" width="12.5703125" customWidth="1"/>
    <col min="10470" max="10470" width="6.85546875" customWidth="1"/>
    <col min="10471" max="10471" width="7.28515625" customWidth="1"/>
    <col min="10472" max="10472" width="9.28515625" customWidth="1"/>
    <col min="10473" max="10473" width="6.7109375" customWidth="1"/>
    <col min="10474" max="10474" width="59.7109375" customWidth="1"/>
    <col min="10475" max="10476" width="11.5703125" customWidth="1"/>
    <col min="10477" max="10477" width="12.5703125" customWidth="1"/>
    <col min="10726" max="10726" width="6.85546875" customWidth="1"/>
    <col min="10727" max="10727" width="7.28515625" customWidth="1"/>
    <col min="10728" max="10728" width="9.28515625" customWidth="1"/>
    <col min="10729" max="10729" width="6.7109375" customWidth="1"/>
    <col min="10730" max="10730" width="59.7109375" customWidth="1"/>
    <col min="10731" max="10732" width="11.5703125" customWidth="1"/>
    <col min="10733" max="10733" width="12.5703125" customWidth="1"/>
    <col min="10982" max="10982" width="6.85546875" customWidth="1"/>
    <col min="10983" max="10983" width="7.28515625" customWidth="1"/>
    <col min="10984" max="10984" width="9.28515625" customWidth="1"/>
    <col min="10985" max="10985" width="6.7109375" customWidth="1"/>
    <col min="10986" max="10986" width="59.7109375" customWidth="1"/>
    <col min="10987" max="10988" width="11.5703125" customWidth="1"/>
    <col min="10989" max="10989" width="12.5703125" customWidth="1"/>
    <col min="11238" max="11238" width="6.85546875" customWidth="1"/>
    <col min="11239" max="11239" width="7.28515625" customWidth="1"/>
    <col min="11240" max="11240" width="9.28515625" customWidth="1"/>
    <col min="11241" max="11241" width="6.7109375" customWidth="1"/>
    <col min="11242" max="11242" width="59.7109375" customWidth="1"/>
    <col min="11243" max="11244" width="11.5703125" customWidth="1"/>
    <col min="11245" max="11245" width="12.5703125" customWidth="1"/>
    <col min="11494" max="11494" width="6.85546875" customWidth="1"/>
    <col min="11495" max="11495" width="7.28515625" customWidth="1"/>
    <col min="11496" max="11496" width="9.28515625" customWidth="1"/>
    <col min="11497" max="11497" width="6.7109375" customWidth="1"/>
    <col min="11498" max="11498" width="59.7109375" customWidth="1"/>
    <col min="11499" max="11500" width="11.5703125" customWidth="1"/>
    <col min="11501" max="11501" width="12.5703125" customWidth="1"/>
    <col min="11750" max="11750" width="6.85546875" customWidth="1"/>
    <col min="11751" max="11751" width="7.28515625" customWidth="1"/>
    <col min="11752" max="11752" width="9.28515625" customWidth="1"/>
    <col min="11753" max="11753" width="6.7109375" customWidth="1"/>
    <col min="11754" max="11754" width="59.7109375" customWidth="1"/>
    <col min="11755" max="11756" width="11.5703125" customWidth="1"/>
    <col min="11757" max="11757" width="12.5703125" customWidth="1"/>
    <col min="12006" max="12006" width="6.85546875" customWidth="1"/>
    <col min="12007" max="12007" width="7.28515625" customWidth="1"/>
    <col min="12008" max="12008" width="9.28515625" customWidth="1"/>
    <col min="12009" max="12009" width="6.7109375" customWidth="1"/>
    <col min="12010" max="12010" width="59.7109375" customWidth="1"/>
    <col min="12011" max="12012" width="11.5703125" customWidth="1"/>
    <col min="12013" max="12013" width="12.5703125" customWidth="1"/>
    <col min="12262" max="12262" width="6.85546875" customWidth="1"/>
    <col min="12263" max="12263" width="7.28515625" customWidth="1"/>
    <col min="12264" max="12264" width="9.28515625" customWidth="1"/>
    <col min="12265" max="12265" width="6.7109375" customWidth="1"/>
    <col min="12266" max="12266" width="59.7109375" customWidth="1"/>
    <col min="12267" max="12268" width="11.5703125" customWidth="1"/>
    <col min="12269" max="12269" width="12.5703125" customWidth="1"/>
    <col min="12518" max="12518" width="6.85546875" customWidth="1"/>
    <col min="12519" max="12519" width="7.28515625" customWidth="1"/>
    <col min="12520" max="12520" width="9.28515625" customWidth="1"/>
    <col min="12521" max="12521" width="6.7109375" customWidth="1"/>
    <col min="12522" max="12522" width="59.7109375" customWidth="1"/>
    <col min="12523" max="12524" width="11.5703125" customWidth="1"/>
    <col min="12525" max="12525" width="12.5703125" customWidth="1"/>
    <col min="12774" max="12774" width="6.85546875" customWidth="1"/>
    <col min="12775" max="12775" width="7.28515625" customWidth="1"/>
    <col min="12776" max="12776" width="9.28515625" customWidth="1"/>
    <col min="12777" max="12777" width="6.7109375" customWidth="1"/>
    <col min="12778" max="12778" width="59.7109375" customWidth="1"/>
    <col min="12779" max="12780" width="11.5703125" customWidth="1"/>
    <col min="12781" max="12781" width="12.5703125" customWidth="1"/>
    <col min="13030" max="13030" width="6.85546875" customWidth="1"/>
    <col min="13031" max="13031" width="7.28515625" customWidth="1"/>
    <col min="13032" max="13032" width="9.28515625" customWidth="1"/>
    <col min="13033" max="13033" width="6.7109375" customWidth="1"/>
    <col min="13034" max="13034" width="59.7109375" customWidth="1"/>
    <col min="13035" max="13036" width="11.5703125" customWidth="1"/>
    <col min="13037" max="13037" width="12.5703125" customWidth="1"/>
    <col min="13286" max="13286" width="6.85546875" customWidth="1"/>
    <col min="13287" max="13287" width="7.28515625" customWidth="1"/>
    <col min="13288" max="13288" width="9.28515625" customWidth="1"/>
    <col min="13289" max="13289" width="6.7109375" customWidth="1"/>
    <col min="13290" max="13290" width="59.7109375" customWidth="1"/>
    <col min="13291" max="13292" width="11.5703125" customWidth="1"/>
    <col min="13293" max="13293" width="12.5703125" customWidth="1"/>
    <col min="13542" max="13542" width="6.85546875" customWidth="1"/>
    <col min="13543" max="13543" width="7.28515625" customWidth="1"/>
    <col min="13544" max="13544" width="9.28515625" customWidth="1"/>
    <col min="13545" max="13545" width="6.7109375" customWidth="1"/>
    <col min="13546" max="13546" width="59.7109375" customWidth="1"/>
    <col min="13547" max="13548" width="11.5703125" customWidth="1"/>
    <col min="13549" max="13549" width="12.5703125" customWidth="1"/>
    <col min="13798" max="13798" width="6.85546875" customWidth="1"/>
    <col min="13799" max="13799" width="7.28515625" customWidth="1"/>
    <col min="13800" max="13800" width="9.28515625" customWidth="1"/>
    <col min="13801" max="13801" width="6.7109375" customWidth="1"/>
    <col min="13802" max="13802" width="59.7109375" customWidth="1"/>
    <col min="13803" max="13804" width="11.5703125" customWidth="1"/>
    <col min="13805" max="13805" width="12.5703125" customWidth="1"/>
    <col min="14054" max="14054" width="6.85546875" customWidth="1"/>
    <col min="14055" max="14055" width="7.28515625" customWidth="1"/>
    <col min="14056" max="14056" width="9.28515625" customWidth="1"/>
    <col min="14057" max="14057" width="6.7109375" customWidth="1"/>
    <col min="14058" max="14058" width="59.7109375" customWidth="1"/>
    <col min="14059" max="14060" width="11.5703125" customWidth="1"/>
    <col min="14061" max="14061" width="12.5703125" customWidth="1"/>
    <col min="14310" max="14310" width="6.85546875" customWidth="1"/>
    <col min="14311" max="14311" width="7.28515625" customWidth="1"/>
    <col min="14312" max="14312" width="9.28515625" customWidth="1"/>
    <col min="14313" max="14313" width="6.7109375" customWidth="1"/>
    <col min="14314" max="14314" width="59.7109375" customWidth="1"/>
    <col min="14315" max="14316" width="11.5703125" customWidth="1"/>
    <col min="14317" max="14317" width="12.5703125" customWidth="1"/>
    <col min="14566" max="14566" width="6.85546875" customWidth="1"/>
    <col min="14567" max="14567" width="7.28515625" customWidth="1"/>
    <col min="14568" max="14568" width="9.28515625" customWidth="1"/>
    <col min="14569" max="14569" width="6.7109375" customWidth="1"/>
    <col min="14570" max="14570" width="59.7109375" customWidth="1"/>
    <col min="14571" max="14572" width="11.5703125" customWidth="1"/>
    <col min="14573" max="14573" width="12.5703125" customWidth="1"/>
    <col min="14822" max="14822" width="6.85546875" customWidth="1"/>
    <col min="14823" max="14823" width="7.28515625" customWidth="1"/>
    <col min="14824" max="14824" width="9.28515625" customWidth="1"/>
    <col min="14825" max="14825" width="6.7109375" customWidth="1"/>
    <col min="14826" max="14826" width="59.7109375" customWidth="1"/>
    <col min="14827" max="14828" width="11.5703125" customWidth="1"/>
    <col min="14829" max="14829" width="12.5703125" customWidth="1"/>
    <col min="15078" max="15078" width="6.85546875" customWidth="1"/>
    <col min="15079" max="15079" width="7.28515625" customWidth="1"/>
    <col min="15080" max="15080" width="9.28515625" customWidth="1"/>
    <col min="15081" max="15081" width="6.7109375" customWidth="1"/>
    <col min="15082" max="15082" width="59.7109375" customWidth="1"/>
    <col min="15083" max="15084" width="11.5703125" customWidth="1"/>
    <col min="15085" max="15085" width="12.5703125" customWidth="1"/>
    <col min="15334" max="15334" width="6.85546875" customWidth="1"/>
    <col min="15335" max="15335" width="7.28515625" customWidth="1"/>
    <col min="15336" max="15336" width="9.28515625" customWidth="1"/>
    <col min="15337" max="15337" width="6.7109375" customWidth="1"/>
    <col min="15338" max="15338" width="59.7109375" customWidth="1"/>
    <col min="15339" max="15340" width="11.5703125" customWidth="1"/>
    <col min="15341" max="15341" width="12.5703125" customWidth="1"/>
    <col min="15590" max="15590" width="6.85546875" customWidth="1"/>
    <col min="15591" max="15591" width="7.28515625" customWidth="1"/>
    <col min="15592" max="15592" width="9.28515625" customWidth="1"/>
    <col min="15593" max="15593" width="6.7109375" customWidth="1"/>
    <col min="15594" max="15594" width="59.7109375" customWidth="1"/>
    <col min="15595" max="15596" width="11.5703125" customWidth="1"/>
    <col min="15597" max="15597" width="12.5703125" customWidth="1"/>
    <col min="15846" max="15846" width="6.85546875" customWidth="1"/>
    <col min="15847" max="15847" width="7.28515625" customWidth="1"/>
    <col min="15848" max="15848" width="9.28515625" customWidth="1"/>
    <col min="15849" max="15849" width="6.7109375" customWidth="1"/>
    <col min="15850" max="15850" width="59.7109375" customWidth="1"/>
    <col min="15851" max="15852" width="11.5703125" customWidth="1"/>
    <col min="15853" max="15853" width="12.5703125" customWidth="1"/>
    <col min="16102" max="16102" width="6.85546875" customWidth="1"/>
    <col min="16103" max="16103" width="7.28515625" customWidth="1"/>
    <col min="16104" max="16104" width="9.28515625" customWidth="1"/>
    <col min="16105" max="16105" width="6.7109375" customWidth="1"/>
    <col min="16106" max="16106" width="59.7109375" customWidth="1"/>
    <col min="16107" max="16108" width="11.5703125" customWidth="1"/>
    <col min="16109" max="16109" width="12.5703125" customWidth="1"/>
  </cols>
  <sheetData>
    <row r="1" spans="1:9" s="76" customFormat="1" ht="15.75">
      <c r="A1" s="81"/>
      <c r="B1" s="81"/>
      <c r="C1" s="81"/>
      <c r="D1" s="82"/>
      <c r="E1" s="81"/>
      <c r="F1" s="83"/>
      <c r="G1" s="83"/>
      <c r="H1" s="110"/>
      <c r="I1" s="110"/>
    </row>
    <row r="2" spans="1:9" s="29" customFormat="1" ht="40.5" customHeight="1">
      <c r="A2" s="52" t="s">
        <v>325</v>
      </c>
      <c r="B2" s="58" t="s">
        <v>182</v>
      </c>
      <c r="C2" s="59" t="s">
        <v>327</v>
      </c>
      <c r="D2" s="57" t="s">
        <v>326</v>
      </c>
      <c r="E2" s="53" t="s">
        <v>324</v>
      </c>
      <c r="F2" s="63" t="s">
        <v>463</v>
      </c>
      <c r="G2" s="63" t="s">
        <v>482</v>
      </c>
      <c r="H2" s="99" t="s">
        <v>483</v>
      </c>
      <c r="I2" s="99" t="s">
        <v>479</v>
      </c>
    </row>
    <row r="3" spans="1:9" s="29" customFormat="1" ht="12.7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12">
        <v>6</v>
      </c>
      <c r="G3" s="12">
        <v>7</v>
      </c>
      <c r="H3" s="12">
        <v>8</v>
      </c>
      <c r="I3" s="12">
        <v>9</v>
      </c>
    </row>
    <row r="4" spans="1:9" s="29" customFormat="1" ht="24">
      <c r="A4" s="11" t="s">
        <v>401</v>
      </c>
      <c r="B4" s="14"/>
      <c r="C4" s="14"/>
      <c r="D4" s="15"/>
      <c r="E4" s="55" t="s">
        <v>449</v>
      </c>
      <c r="F4" s="65"/>
      <c r="G4" s="65"/>
      <c r="H4" s="101"/>
      <c r="I4" s="101"/>
    </row>
    <row r="5" spans="1:9" s="21" customFormat="1" ht="13.5">
      <c r="A5" s="18"/>
      <c r="B5" s="18"/>
      <c r="C5" s="18">
        <v>610000</v>
      </c>
      <c r="D5" s="19">
        <v>1</v>
      </c>
      <c r="E5" s="18" t="s">
        <v>183</v>
      </c>
      <c r="F5" s="66">
        <f t="shared" ref="F5:H5" si="0">SUM(F6)</f>
        <v>69000</v>
      </c>
      <c r="G5" s="66">
        <f t="shared" si="0"/>
        <v>17250</v>
      </c>
      <c r="H5" s="102">
        <f t="shared" si="0"/>
        <v>20675.46</v>
      </c>
      <c r="I5" s="102">
        <f t="shared" ref="I5:I68" si="1">SUM(H5/(G5/100))</f>
        <v>119.85773913043478</v>
      </c>
    </row>
    <row r="6" spans="1:9" s="25" customFormat="1" ht="13.5">
      <c r="A6" s="22"/>
      <c r="B6" s="45"/>
      <c r="C6" s="22">
        <v>613000</v>
      </c>
      <c r="D6" s="23" t="s">
        <v>10</v>
      </c>
      <c r="E6" s="22" t="s">
        <v>184</v>
      </c>
      <c r="F6" s="67">
        <f>SUM(F7:F9)</f>
        <v>69000</v>
      </c>
      <c r="G6" s="67">
        <f>SUM(G7:G9)</f>
        <v>17250</v>
      </c>
      <c r="H6" s="103">
        <f>SUM(H7:H9)</f>
        <v>20675.46</v>
      </c>
      <c r="I6" s="102">
        <f t="shared" si="1"/>
        <v>119.85773913043478</v>
      </c>
    </row>
    <row r="7" spans="1:9" s="29" customFormat="1" ht="13.5">
      <c r="A7" s="26"/>
      <c r="B7" s="43" t="s">
        <v>191</v>
      </c>
      <c r="C7" s="26">
        <v>613100</v>
      </c>
      <c r="D7" s="27" t="s">
        <v>12</v>
      </c>
      <c r="E7" s="26" t="s">
        <v>186</v>
      </c>
      <c r="F7" s="69">
        <v>1000</v>
      </c>
      <c r="G7" s="69">
        <f>SUM(F7/12)*3</f>
        <v>250</v>
      </c>
      <c r="H7" s="105">
        <v>0</v>
      </c>
      <c r="I7" s="102">
        <f t="shared" si="1"/>
        <v>0</v>
      </c>
    </row>
    <row r="8" spans="1:9" s="29" customFormat="1" ht="13.5">
      <c r="A8" s="26"/>
      <c r="B8" s="46" t="s">
        <v>191</v>
      </c>
      <c r="C8" s="26">
        <v>613900</v>
      </c>
      <c r="D8" s="27" t="s">
        <v>20</v>
      </c>
      <c r="E8" s="26" t="s">
        <v>187</v>
      </c>
      <c r="F8" s="69">
        <v>23000</v>
      </c>
      <c r="G8" s="69">
        <f>SUM(F8/12)*3</f>
        <v>5750</v>
      </c>
      <c r="H8" s="105">
        <v>3259.78</v>
      </c>
      <c r="I8" s="102">
        <f t="shared" si="1"/>
        <v>56.691826086956524</v>
      </c>
    </row>
    <row r="9" spans="1:9" s="29" customFormat="1" ht="13.5">
      <c r="A9" s="26"/>
      <c r="B9" s="46" t="s">
        <v>191</v>
      </c>
      <c r="C9" s="26">
        <v>613900</v>
      </c>
      <c r="D9" s="27" t="s">
        <v>23</v>
      </c>
      <c r="E9" s="26" t="s">
        <v>323</v>
      </c>
      <c r="F9" s="69">
        <v>45000</v>
      </c>
      <c r="G9" s="69">
        <f>SUM(F9/12)*3</f>
        <v>11250</v>
      </c>
      <c r="H9" s="105">
        <v>17415.68</v>
      </c>
      <c r="I9" s="102">
        <f t="shared" si="1"/>
        <v>154.80604444444444</v>
      </c>
    </row>
    <row r="10" spans="1:9" s="25" customFormat="1" ht="13.5">
      <c r="A10" s="22"/>
      <c r="B10" s="45"/>
      <c r="C10" s="22">
        <v>821000</v>
      </c>
      <c r="D10" s="23">
        <v>2</v>
      </c>
      <c r="E10" s="54" t="s">
        <v>214</v>
      </c>
      <c r="F10" s="67">
        <f>SUM(F11:F13)</f>
        <v>70000</v>
      </c>
      <c r="G10" s="67">
        <f>SUM(G11:G13)</f>
        <v>17500</v>
      </c>
      <c r="H10" s="103">
        <f>SUM(H11:H13)</f>
        <v>0</v>
      </c>
      <c r="I10" s="102">
        <f t="shared" si="1"/>
        <v>0</v>
      </c>
    </row>
    <row r="11" spans="1:9" s="29" customFormat="1" ht="13.5" hidden="1">
      <c r="A11" s="26"/>
      <c r="B11" s="46"/>
      <c r="C11" s="26"/>
      <c r="D11" s="27"/>
      <c r="E11" s="26"/>
      <c r="F11" s="69"/>
      <c r="G11" s="69"/>
      <c r="H11" s="105"/>
      <c r="I11" s="102" t="e">
        <f t="shared" si="1"/>
        <v>#DIV/0!</v>
      </c>
    </row>
    <row r="12" spans="1:9" s="29" customFormat="1" ht="13.5">
      <c r="A12" s="26"/>
      <c r="B12" s="46" t="s">
        <v>189</v>
      </c>
      <c r="C12" s="26">
        <v>821500</v>
      </c>
      <c r="D12" s="27" t="s">
        <v>54</v>
      </c>
      <c r="E12" s="26" t="s">
        <v>338</v>
      </c>
      <c r="F12" s="69">
        <v>60000</v>
      </c>
      <c r="G12" s="69">
        <f>SUM(F12/12)*3</f>
        <v>15000</v>
      </c>
      <c r="H12" s="105">
        <v>0</v>
      </c>
      <c r="I12" s="102">
        <f t="shared" si="1"/>
        <v>0</v>
      </c>
    </row>
    <row r="13" spans="1:9" s="29" customFormat="1" ht="13.5">
      <c r="A13" s="26"/>
      <c r="B13" s="46" t="s">
        <v>189</v>
      </c>
      <c r="C13" s="26">
        <v>821500</v>
      </c>
      <c r="D13" s="27" t="s">
        <v>72</v>
      </c>
      <c r="E13" s="26" t="s">
        <v>353</v>
      </c>
      <c r="F13" s="69">
        <v>10000</v>
      </c>
      <c r="G13" s="69">
        <f>SUM(F13/12)*3</f>
        <v>2500</v>
      </c>
      <c r="H13" s="105">
        <v>0</v>
      </c>
      <c r="I13" s="102">
        <f t="shared" si="1"/>
        <v>0</v>
      </c>
    </row>
    <row r="14" spans="1:9" s="29" customFormat="1" ht="13.5">
      <c r="A14" s="26"/>
      <c r="B14" s="26"/>
      <c r="C14" s="26"/>
      <c r="D14" s="27"/>
      <c r="E14" s="54" t="s">
        <v>412</v>
      </c>
      <c r="F14" s="67">
        <f>SUM(F5+F10)</f>
        <v>139000</v>
      </c>
      <c r="G14" s="67">
        <f>SUM(G5+G10)</f>
        <v>34750</v>
      </c>
      <c r="H14" s="103">
        <f>SUM(H5+H10)</f>
        <v>20675.46</v>
      </c>
      <c r="I14" s="102">
        <f t="shared" si="1"/>
        <v>59.49772661870503</v>
      </c>
    </row>
    <row r="15" spans="1:9" s="29" customFormat="1" ht="24">
      <c r="A15" s="11" t="s">
        <v>402</v>
      </c>
      <c r="B15" s="14"/>
      <c r="C15" s="14"/>
      <c r="D15" s="15"/>
      <c r="E15" s="55" t="s">
        <v>450</v>
      </c>
      <c r="F15" s="65"/>
      <c r="G15" s="65"/>
      <c r="H15" s="101"/>
      <c r="I15" s="101"/>
    </row>
    <row r="16" spans="1:9" s="21" customFormat="1" ht="13.5">
      <c r="A16" s="18"/>
      <c r="B16" s="44"/>
      <c r="C16" s="18">
        <v>610000</v>
      </c>
      <c r="D16" s="19">
        <v>1</v>
      </c>
      <c r="E16" s="18" t="s">
        <v>183</v>
      </c>
      <c r="F16" s="66">
        <f>SUM(F17+F23)</f>
        <v>1215000</v>
      </c>
      <c r="G16" s="66">
        <f>SUM(G17+G23)</f>
        <v>303750</v>
      </c>
      <c r="H16" s="102">
        <f>SUM(H17+H23)</f>
        <v>116388.75000000001</v>
      </c>
      <c r="I16" s="102">
        <f t="shared" si="1"/>
        <v>38.317283950617288</v>
      </c>
    </row>
    <row r="17" spans="1:9" s="25" customFormat="1" ht="13.5">
      <c r="A17" s="22"/>
      <c r="B17" s="45"/>
      <c r="C17" s="22">
        <v>613000</v>
      </c>
      <c r="D17" s="23" t="s">
        <v>10</v>
      </c>
      <c r="E17" s="22" t="s">
        <v>184</v>
      </c>
      <c r="F17" s="67">
        <f>SUM(F18:F22)</f>
        <v>140000</v>
      </c>
      <c r="G17" s="67">
        <f>SUM(G18:G22)</f>
        <v>35000</v>
      </c>
      <c r="H17" s="103">
        <f>SUM(H18:H22)</f>
        <v>15120.33</v>
      </c>
      <c r="I17" s="102">
        <f t="shared" si="1"/>
        <v>43.200942857142856</v>
      </c>
    </row>
    <row r="18" spans="1:9" s="29" customFormat="1" ht="13.5">
      <c r="A18" s="26"/>
      <c r="B18" s="46" t="s">
        <v>189</v>
      </c>
      <c r="C18" s="26">
        <v>613100</v>
      </c>
      <c r="D18" s="27" t="s">
        <v>12</v>
      </c>
      <c r="E18" s="26" t="s">
        <v>186</v>
      </c>
      <c r="F18" s="69">
        <v>1000</v>
      </c>
      <c r="G18" s="69">
        <f>SUM(F18/12)*3</f>
        <v>250</v>
      </c>
      <c r="H18" s="105">
        <v>0</v>
      </c>
      <c r="I18" s="102">
        <f t="shared" si="1"/>
        <v>0</v>
      </c>
    </row>
    <row r="19" spans="1:9" s="29" customFormat="1" ht="13.5">
      <c r="A19" s="26"/>
      <c r="B19" s="46" t="s">
        <v>191</v>
      </c>
      <c r="C19" s="26">
        <v>613700</v>
      </c>
      <c r="D19" s="27" t="s">
        <v>20</v>
      </c>
      <c r="E19" s="26" t="s">
        <v>426</v>
      </c>
      <c r="F19" s="69">
        <v>30000</v>
      </c>
      <c r="G19" s="69">
        <f>SUM(F19/12)*3</f>
        <v>7500</v>
      </c>
      <c r="H19" s="105">
        <v>489</v>
      </c>
      <c r="I19" s="102">
        <f t="shared" si="1"/>
        <v>6.52</v>
      </c>
    </row>
    <row r="20" spans="1:9" s="29" customFormat="1" ht="13.5">
      <c r="A20" s="26"/>
      <c r="B20" s="46" t="s">
        <v>189</v>
      </c>
      <c r="C20" s="26">
        <v>613800</v>
      </c>
      <c r="D20" s="27" t="s">
        <v>23</v>
      </c>
      <c r="E20" s="26" t="s">
        <v>190</v>
      </c>
      <c r="F20" s="69">
        <v>14000</v>
      </c>
      <c r="G20" s="69">
        <f>SUM(F20/12)*3</f>
        <v>3500</v>
      </c>
      <c r="H20" s="105">
        <v>2183.64</v>
      </c>
      <c r="I20" s="102">
        <f t="shared" si="1"/>
        <v>62.389714285714284</v>
      </c>
    </row>
    <row r="21" spans="1:9" s="29" customFormat="1" ht="13.5">
      <c r="A21" s="26"/>
      <c r="B21" s="46" t="s">
        <v>206</v>
      </c>
      <c r="C21" s="26">
        <v>613900</v>
      </c>
      <c r="D21" s="27" t="s">
        <v>192</v>
      </c>
      <c r="E21" s="26" t="s">
        <v>220</v>
      </c>
      <c r="F21" s="69">
        <v>70000</v>
      </c>
      <c r="G21" s="69">
        <f>SUM(F21/12)*3</f>
        <v>17500</v>
      </c>
      <c r="H21" s="105">
        <v>10865.09</v>
      </c>
      <c r="I21" s="102">
        <f t="shared" si="1"/>
        <v>62.08622857142857</v>
      </c>
    </row>
    <row r="22" spans="1:9" s="29" customFormat="1" ht="13.5">
      <c r="A22" s="26"/>
      <c r="B22" s="46" t="s">
        <v>189</v>
      </c>
      <c r="C22" s="26">
        <v>613900</v>
      </c>
      <c r="D22" s="27" t="s">
        <v>193</v>
      </c>
      <c r="E22" s="26" t="s">
        <v>187</v>
      </c>
      <c r="F22" s="69">
        <v>25000</v>
      </c>
      <c r="G22" s="69">
        <f>SUM(F22/12)*3</f>
        <v>6250</v>
      </c>
      <c r="H22" s="105">
        <v>1582.6</v>
      </c>
      <c r="I22" s="102">
        <f t="shared" si="1"/>
        <v>25.3216</v>
      </c>
    </row>
    <row r="23" spans="1:9" s="25" customFormat="1" ht="13.5" customHeight="1">
      <c r="A23" s="22"/>
      <c r="B23" s="45"/>
      <c r="C23" s="22">
        <v>614000</v>
      </c>
      <c r="D23" s="23" t="s">
        <v>29</v>
      </c>
      <c r="E23" s="22" t="s">
        <v>197</v>
      </c>
      <c r="F23" s="67">
        <f>SUM(F24:F31)</f>
        <v>1075000</v>
      </c>
      <c r="G23" s="67">
        <f>SUM(G24:G31)</f>
        <v>268750</v>
      </c>
      <c r="H23" s="103">
        <f>SUM(H24:H31)</f>
        <v>101268.42000000001</v>
      </c>
      <c r="I23" s="102">
        <f t="shared" si="1"/>
        <v>37.68127255813954</v>
      </c>
    </row>
    <row r="24" spans="1:9" s="29" customFormat="1" ht="13.5">
      <c r="A24" s="26"/>
      <c r="B24" s="46" t="s">
        <v>198</v>
      </c>
      <c r="C24" s="26">
        <v>614400</v>
      </c>
      <c r="D24" s="27" t="s">
        <v>31</v>
      </c>
      <c r="E24" s="26" t="s">
        <v>200</v>
      </c>
      <c r="F24" s="69">
        <v>10000</v>
      </c>
      <c r="G24" s="69">
        <f t="shared" ref="G24:G31" si="2">SUM(F24/12)*3</f>
        <v>2500</v>
      </c>
      <c r="H24" s="105">
        <v>0</v>
      </c>
      <c r="I24" s="102">
        <f t="shared" si="1"/>
        <v>0</v>
      </c>
    </row>
    <row r="25" spans="1:9" s="29" customFormat="1" ht="13.5">
      <c r="A25" s="26"/>
      <c r="B25" s="46" t="s">
        <v>189</v>
      </c>
      <c r="C25" s="26">
        <v>614400</v>
      </c>
      <c r="D25" s="27" t="s">
        <v>199</v>
      </c>
      <c r="E25" s="26" t="s">
        <v>380</v>
      </c>
      <c r="F25" s="69">
        <v>150000</v>
      </c>
      <c r="G25" s="69">
        <f t="shared" si="2"/>
        <v>37500</v>
      </c>
      <c r="H25" s="105">
        <v>0</v>
      </c>
      <c r="I25" s="102">
        <f t="shared" si="1"/>
        <v>0</v>
      </c>
    </row>
    <row r="26" spans="1:9" s="29" customFormat="1" ht="13.5">
      <c r="A26" s="26"/>
      <c r="B26" s="46" t="s">
        <v>189</v>
      </c>
      <c r="C26" s="26">
        <v>614400</v>
      </c>
      <c r="D26" s="27" t="s">
        <v>202</v>
      </c>
      <c r="E26" s="26" t="s">
        <v>430</v>
      </c>
      <c r="F26" s="69">
        <v>100000</v>
      </c>
      <c r="G26" s="69">
        <f t="shared" si="2"/>
        <v>25000</v>
      </c>
      <c r="H26" s="105">
        <v>0</v>
      </c>
      <c r="I26" s="102">
        <f t="shared" si="1"/>
        <v>0</v>
      </c>
    </row>
    <row r="27" spans="1:9" s="29" customFormat="1" ht="13.5">
      <c r="A27" s="26"/>
      <c r="B27" s="46" t="s">
        <v>201</v>
      </c>
      <c r="C27" s="26">
        <v>614500</v>
      </c>
      <c r="D27" s="27" t="s">
        <v>204</v>
      </c>
      <c r="E27" s="26" t="s">
        <v>203</v>
      </c>
      <c r="F27" s="69">
        <v>550000</v>
      </c>
      <c r="G27" s="69">
        <f t="shared" si="2"/>
        <v>137500</v>
      </c>
      <c r="H27" s="105">
        <v>39273</v>
      </c>
      <c r="I27" s="102">
        <f t="shared" si="1"/>
        <v>28.56218181818182</v>
      </c>
    </row>
    <row r="28" spans="1:9" s="29" customFormat="1" ht="13.5">
      <c r="A28" s="26"/>
      <c r="B28" s="46" t="s">
        <v>189</v>
      </c>
      <c r="C28" s="26">
        <v>614500</v>
      </c>
      <c r="D28" s="27" t="s">
        <v>207</v>
      </c>
      <c r="E28" s="26" t="s">
        <v>205</v>
      </c>
      <c r="F28" s="69">
        <v>100000</v>
      </c>
      <c r="G28" s="69">
        <f t="shared" si="2"/>
        <v>25000</v>
      </c>
      <c r="H28" s="105">
        <v>0</v>
      </c>
      <c r="I28" s="102">
        <f t="shared" si="1"/>
        <v>0</v>
      </c>
    </row>
    <row r="29" spans="1:9" s="29" customFormat="1" ht="13.5">
      <c r="A29" s="26"/>
      <c r="B29" s="46" t="s">
        <v>206</v>
      </c>
      <c r="C29" s="26">
        <v>614800</v>
      </c>
      <c r="D29" s="27" t="s">
        <v>210</v>
      </c>
      <c r="E29" s="26" t="s">
        <v>208</v>
      </c>
      <c r="F29" s="69">
        <v>45000</v>
      </c>
      <c r="G29" s="69">
        <f t="shared" si="2"/>
        <v>11250</v>
      </c>
      <c r="H29" s="105">
        <v>18836.02</v>
      </c>
      <c r="I29" s="102">
        <f t="shared" si="1"/>
        <v>167.4312888888889</v>
      </c>
    </row>
    <row r="30" spans="1:9" s="29" customFormat="1" ht="13.5">
      <c r="A30" s="26"/>
      <c r="B30" s="46" t="s">
        <v>209</v>
      </c>
      <c r="C30" s="26">
        <v>614800</v>
      </c>
      <c r="D30" s="27" t="s">
        <v>212</v>
      </c>
      <c r="E30" s="26" t="s">
        <v>211</v>
      </c>
      <c r="F30" s="69">
        <v>105000</v>
      </c>
      <c r="G30" s="69">
        <f t="shared" si="2"/>
        <v>26250</v>
      </c>
      <c r="H30" s="105">
        <v>26527</v>
      </c>
      <c r="I30" s="102">
        <f t="shared" si="1"/>
        <v>101.0552380952381</v>
      </c>
    </row>
    <row r="31" spans="1:9" s="29" customFormat="1" ht="13.5">
      <c r="A31" s="26"/>
      <c r="B31" s="46" t="s">
        <v>209</v>
      </c>
      <c r="C31" s="26">
        <v>614800</v>
      </c>
      <c r="D31" s="27" t="s">
        <v>235</v>
      </c>
      <c r="E31" s="26" t="s">
        <v>213</v>
      </c>
      <c r="F31" s="69">
        <v>15000</v>
      </c>
      <c r="G31" s="69">
        <f t="shared" si="2"/>
        <v>3750</v>
      </c>
      <c r="H31" s="105">
        <v>16632.400000000001</v>
      </c>
      <c r="I31" s="102">
        <f t="shared" si="1"/>
        <v>443.53066666666672</v>
      </c>
    </row>
    <row r="32" spans="1:9" s="25" customFormat="1" ht="13.5">
      <c r="A32" s="22"/>
      <c r="B32" s="45"/>
      <c r="C32" s="22">
        <v>821000</v>
      </c>
      <c r="D32" s="23">
        <v>2</v>
      </c>
      <c r="E32" s="54" t="s">
        <v>214</v>
      </c>
      <c r="F32" s="67">
        <f>SUM(F33)</f>
        <v>300000</v>
      </c>
      <c r="G32" s="67">
        <f>SUM(G33)</f>
        <v>75000</v>
      </c>
      <c r="H32" s="103">
        <f>SUM(H33)</f>
        <v>0</v>
      </c>
      <c r="I32" s="102">
        <f t="shared" si="1"/>
        <v>0</v>
      </c>
    </row>
    <row r="33" spans="1:9" s="29" customFormat="1" ht="13.5">
      <c r="A33" s="26"/>
      <c r="B33" s="46" t="s">
        <v>185</v>
      </c>
      <c r="C33" s="26">
        <v>821500</v>
      </c>
      <c r="D33" s="27" t="s">
        <v>54</v>
      </c>
      <c r="E33" s="26" t="s">
        <v>442</v>
      </c>
      <c r="F33" s="69">
        <v>300000</v>
      </c>
      <c r="G33" s="69">
        <f>SUM(F33/12)*3</f>
        <v>75000</v>
      </c>
      <c r="H33" s="105">
        <v>0</v>
      </c>
      <c r="I33" s="102">
        <f t="shared" si="1"/>
        <v>0</v>
      </c>
    </row>
    <row r="34" spans="1:9" s="29" customFormat="1" ht="13.5">
      <c r="A34" s="26"/>
      <c r="B34" s="46"/>
      <c r="C34" s="26"/>
      <c r="D34" s="27"/>
      <c r="E34" s="54" t="s">
        <v>413</v>
      </c>
      <c r="F34" s="67">
        <f>SUM(F16+F32)</f>
        <v>1515000</v>
      </c>
      <c r="G34" s="67">
        <f>SUM(G16+G32)</f>
        <v>378750</v>
      </c>
      <c r="H34" s="103">
        <f>SUM(H16+H32)</f>
        <v>116388.75000000001</v>
      </c>
      <c r="I34" s="102">
        <f t="shared" si="1"/>
        <v>30.729702970297033</v>
      </c>
    </row>
    <row r="35" spans="1:9" s="29" customFormat="1" ht="24">
      <c r="A35" s="11" t="s">
        <v>403</v>
      </c>
      <c r="B35" s="14"/>
      <c r="C35" s="14"/>
      <c r="D35" s="15"/>
      <c r="E35" s="55" t="s">
        <v>451</v>
      </c>
      <c r="F35" s="65"/>
      <c r="G35" s="65"/>
      <c r="H35" s="101"/>
      <c r="I35" s="101"/>
    </row>
    <row r="36" spans="1:9" s="21" customFormat="1" ht="13.5">
      <c r="A36" s="18"/>
      <c r="B36" s="44"/>
      <c r="C36" s="18">
        <v>610000</v>
      </c>
      <c r="D36" s="19">
        <v>1</v>
      </c>
      <c r="E36" s="18" t="s">
        <v>183</v>
      </c>
      <c r="F36" s="66">
        <f>SUM(F37+F41)</f>
        <v>2783600</v>
      </c>
      <c r="G36" s="66">
        <f>SUM(G37+G41)</f>
        <v>695900</v>
      </c>
      <c r="H36" s="102">
        <f>SUM(H37+H41)</f>
        <v>764831.64</v>
      </c>
      <c r="I36" s="102">
        <f t="shared" si="1"/>
        <v>109.90539445322604</v>
      </c>
    </row>
    <row r="37" spans="1:9" s="25" customFormat="1" ht="13.5">
      <c r="A37" s="22"/>
      <c r="B37" s="45"/>
      <c r="C37" s="22">
        <v>613000</v>
      </c>
      <c r="D37" s="23" t="s">
        <v>10</v>
      </c>
      <c r="E37" s="22" t="s">
        <v>184</v>
      </c>
      <c r="F37" s="67">
        <f>SUM(F38:F40)</f>
        <v>106000</v>
      </c>
      <c r="G37" s="67">
        <f>SUM(G38:G40)</f>
        <v>26500</v>
      </c>
      <c r="H37" s="103">
        <f>SUM(H38:H40)</f>
        <v>47343.16</v>
      </c>
      <c r="I37" s="102">
        <f t="shared" si="1"/>
        <v>178.65343396226416</v>
      </c>
    </row>
    <row r="38" spans="1:9" s="29" customFormat="1" ht="13.5">
      <c r="A38" s="26"/>
      <c r="B38" s="46" t="s">
        <v>189</v>
      </c>
      <c r="C38" s="26">
        <v>613100</v>
      </c>
      <c r="D38" s="27" t="s">
        <v>12</v>
      </c>
      <c r="E38" s="26" t="s">
        <v>186</v>
      </c>
      <c r="F38" s="69">
        <v>1000</v>
      </c>
      <c r="G38" s="69">
        <f>SUM(F38/12)*3</f>
        <v>250</v>
      </c>
      <c r="H38" s="105">
        <v>0</v>
      </c>
      <c r="I38" s="102">
        <f t="shared" si="1"/>
        <v>0</v>
      </c>
    </row>
    <row r="39" spans="1:9" s="29" customFormat="1" ht="13.5">
      <c r="A39" s="26"/>
      <c r="B39" s="46" t="s">
        <v>226</v>
      </c>
      <c r="C39" s="26">
        <v>613500</v>
      </c>
      <c r="D39" s="27" t="s">
        <v>20</v>
      </c>
      <c r="E39" s="26" t="s">
        <v>227</v>
      </c>
      <c r="F39" s="69">
        <v>99500</v>
      </c>
      <c r="G39" s="69">
        <f>SUM(F39/12)*3</f>
        <v>24875</v>
      </c>
      <c r="H39" s="105">
        <v>43688.3</v>
      </c>
      <c r="I39" s="102">
        <f t="shared" si="1"/>
        <v>175.63135678391961</v>
      </c>
    </row>
    <row r="40" spans="1:9" s="29" customFormat="1" ht="13.5">
      <c r="A40" s="26"/>
      <c r="B40" s="46" t="s">
        <v>189</v>
      </c>
      <c r="C40" s="26">
        <v>613900</v>
      </c>
      <c r="D40" s="27" t="s">
        <v>23</v>
      </c>
      <c r="E40" s="26" t="s">
        <v>187</v>
      </c>
      <c r="F40" s="69">
        <v>5500</v>
      </c>
      <c r="G40" s="69">
        <f>SUM(F40/12)*3</f>
        <v>1375</v>
      </c>
      <c r="H40" s="105">
        <v>3654.86</v>
      </c>
      <c r="I40" s="102">
        <f t="shared" si="1"/>
        <v>265.80799999999999</v>
      </c>
    </row>
    <row r="41" spans="1:9" s="25" customFormat="1" ht="13.5" customHeight="1">
      <c r="A41" s="22"/>
      <c r="B41" s="45"/>
      <c r="C41" s="22">
        <v>614000</v>
      </c>
      <c r="D41" s="23" t="s">
        <v>29</v>
      </c>
      <c r="E41" s="22" t="s">
        <v>197</v>
      </c>
      <c r="F41" s="67">
        <f>SUM(F42:F80)</f>
        <v>2677600</v>
      </c>
      <c r="G41" s="67">
        <f>SUM(G42:G80)</f>
        <v>669400</v>
      </c>
      <c r="H41" s="103">
        <f>SUM(H42:H80)</f>
        <v>717488.48</v>
      </c>
      <c r="I41" s="102">
        <f t="shared" si="1"/>
        <v>107.18381834478637</v>
      </c>
    </row>
    <row r="42" spans="1:9" s="29" customFormat="1" ht="13.5">
      <c r="A42" s="26"/>
      <c r="B42" s="46" t="s">
        <v>247</v>
      </c>
      <c r="C42" s="26">
        <v>614100</v>
      </c>
      <c r="D42" s="27" t="s">
        <v>31</v>
      </c>
      <c r="E42" s="26" t="s">
        <v>261</v>
      </c>
      <c r="F42" s="69">
        <v>9000</v>
      </c>
      <c r="G42" s="69">
        <f t="shared" ref="G42:G80" si="3">SUM(F42/12)*3</f>
        <v>2250</v>
      </c>
      <c r="H42" s="105">
        <v>1200</v>
      </c>
      <c r="I42" s="102">
        <f t="shared" si="1"/>
        <v>53.333333333333336</v>
      </c>
    </row>
    <row r="43" spans="1:9" s="29" customFormat="1" ht="13.5">
      <c r="A43" s="26"/>
      <c r="B43" s="46" t="s">
        <v>229</v>
      </c>
      <c r="C43" s="26">
        <v>614200</v>
      </c>
      <c r="D43" s="27" t="s">
        <v>199</v>
      </c>
      <c r="E43" s="26" t="s">
        <v>322</v>
      </c>
      <c r="F43" s="69">
        <v>108000</v>
      </c>
      <c r="G43" s="69">
        <f t="shared" si="3"/>
        <v>27000</v>
      </c>
      <c r="H43" s="105">
        <v>0</v>
      </c>
      <c r="I43" s="102">
        <f t="shared" si="1"/>
        <v>0</v>
      </c>
    </row>
    <row r="44" spans="1:9" s="29" customFormat="1" ht="13.5">
      <c r="A44" s="26"/>
      <c r="B44" s="46" t="s">
        <v>229</v>
      </c>
      <c r="C44" s="26">
        <v>614200</v>
      </c>
      <c r="D44" s="27" t="s">
        <v>202</v>
      </c>
      <c r="E44" s="26" t="s">
        <v>321</v>
      </c>
      <c r="F44" s="69">
        <v>153000</v>
      </c>
      <c r="G44" s="69">
        <f t="shared" si="3"/>
        <v>38250</v>
      </c>
      <c r="H44" s="105">
        <v>0</v>
      </c>
      <c r="I44" s="102">
        <f t="shared" si="1"/>
        <v>0</v>
      </c>
    </row>
    <row r="45" spans="1:9" s="29" customFormat="1" ht="13.5">
      <c r="A45" s="26"/>
      <c r="B45" s="46" t="s">
        <v>229</v>
      </c>
      <c r="C45" s="26">
        <v>614200</v>
      </c>
      <c r="D45" s="60" t="s">
        <v>204</v>
      </c>
      <c r="E45" s="26" t="s">
        <v>382</v>
      </c>
      <c r="F45" s="69">
        <v>45000</v>
      </c>
      <c r="G45" s="69">
        <f t="shared" si="3"/>
        <v>11250</v>
      </c>
      <c r="H45" s="105">
        <v>0</v>
      </c>
      <c r="I45" s="102">
        <f t="shared" si="1"/>
        <v>0</v>
      </c>
    </row>
    <row r="46" spans="1:9" s="29" customFormat="1" ht="13.5">
      <c r="A46" s="26"/>
      <c r="B46" s="46" t="s">
        <v>230</v>
      </c>
      <c r="C46" s="26">
        <v>614200</v>
      </c>
      <c r="D46" s="27" t="s">
        <v>207</v>
      </c>
      <c r="E46" s="26" t="s">
        <v>319</v>
      </c>
      <c r="F46" s="69">
        <v>31900</v>
      </c>
      <c r="G46" s="69">
        <f t="shared" si="3"/>
        <v>7975</v>
      </c>
      <c r="H46" s="105">
        <v>31900</v>
      </c>
      <c r="I46" s="102">
        <f t="shared" si="1"/>
        <v>400</v>
      </c>
    </row>
    <row r="47" spans="1:9" s="29" customFormat="1" ht="13.5">
      <c r="A47" s="26"/>
      <c r="B47" s="46" t="s">
        <v>230</v>
      </c>
      <c r="C47" s="26">
        <v>614200</v>
      </c>
      <c r="D47" s="27" t="s">
        <v>210</v>
      </c>
      <c r="E47" s="26" t="s">
        <v>231</v>
      </c>
      <c r="F47" s="69">
        <v>18100</v>
      </c>
      <c r="G47" s="69">
        <f t="shared" si="3"/>
        <v>4525</v>
      </c>
      <c r="H47" s="105">
        <v>1100</v>
      </c>
      <c r="I47" s="102">
        <f t="shared" si="1"/>
        <v>24.30939226519337</v>
      </c>
    </row>
    <row r="48" spans="1:9" s="29" customFormat="1" ht="13.5">
      <c r="A48" s="26"/>
      <c r="B48" s="46">
        <v>1091</v>
      </c>
      <c r="C48" s="26">
        <v>614200</v>
      </c>
      <c r="D48" s="27" t="s">
        <v>212</v>
      </c>
      <c r="E48" s="26" t="s">
        <v>354</v>
      </c>
      <c r="F48" s="69">
        <v>360000</v>
      </c>
      <c r="G48" s="69">
        <f t="shared" si="3"/>
        <v>90000</v>
      </c>
      <c r="H48" s="105">
        <v>166221.48000000001</v>
      </c>
      <c r="I48" s="102">
        <f t="shared" si="1"/>
        <v>184.69053333333335</v>
      </c>
    </row>
    <row r="49" spans="1:9" s="29" customFormat="1" ht="13.5">
      <c r="A49" s="26"/>
      <c r="B49" s="46">
        <v>1091</v>
      </c>
      <c r="C49" s="26">
        <v>614200</v>
      </c>
      <c r="D49" s="27" t="s">
        <v>235</v>
      </c>
      <c r="E49" s="26" t="s">
        <v>472</v>
      </c>
      <c r="F49" s="69">
        <v>150000</v>
      </c>
      <c r="G49" s="69">
        <f t="shared" si="3"/>
        <v>37500</v>
      </c>
      <c r="H49" s="105">
        <v>150000</v>
      </c>
      <c r="I49" s="102">
        <f t="shared" si="1"/>
        <v>400</v>
      </c>
    </row>
    <row r="50" spans="1:9" s="29" customFormat="1" ht="13.5">
      <c r="A50" s="26"/>
      <c r="B50" s="46">
        <v>1091</v>
      </c>
      <c r="C50" s="26">
        <v>614200</v>
      </c>
      <c r="D50" s="27" t="s">
        <v>236</v>
      </c>
      <c r="E50" s="26" t="s">
        <v>232</v>
      </c>
      <c r="F50" s="69">
        <v>9000</v>
      </c>
      <c r="G50" s="69">
        <f t="shared" si="3"/>
        <v>2250</v>
      </c>
      <c r="H50" s="105">
        <v>600</v>
      </c>
      <c r="I50" s="102">
        <f t="shared" si="1"/>
        <v>26.666666666666668</v>
      </c>
    </row>
    <row r="51" spans="1:9" s="29" customFormat="1" ht="13.5">
      <c r="A51" s="26"/>
      <c r="B51" s="46">
        <v>1091</v>
      </c>
      <c r="C51" s="26">
        <v>614200</v>
      </c>
      <c r="D51" s="27" t="s">
        <v>237</v>
      </c>
      <c r="E51" s="26" t="s">
        <v>447</v>
      </c>
      <c r="F51" s="69">
        <v>39000</v>
      </c>
      <c r="G51" s="69">
        <f t="shared" si="3"/>
        <v>9750</v>
      </c>
      <c r="H51" s="105">
        <v>6200</v>
      </c>
      <c r="I51" s="102">
        <f t="shared" si="1"/>
        <v>63.589743589743591</v>
      </c>
    </row>
    <row r="52" spans="1:9" s="29" customFormat="1" ht="13.5">
      <c r="A52" s="26"/>
      <c r="B52" s="46" t="s">
        <v>233</v>
      </c>
      <c r="C52" s="26">
        <v>614200</v>
      </c>
      <c r="D52" s="27" t="s">
        <v>239</v>
      </c>
      <c r="E52" s="26" t="s">
        <v>388</v>
      </c>
      <c r="F52" s="69">
        <v>15000</v>
      </c>
      <c r="G52" s="69">
        <f t="shared" si="3"/>
        <v>3750</v>
      </c>
      <c r="H52" s="105">
        <v>1300</v>
      </c>
      <c r="I52" s="102">
        <f t="shared" si="1"/>
        <v>34.666666666666664</v>
      </c>
    </row>
    <row r="53" spans="1:9" s="29" customFormat="1" ht="13.5">
      <c r="A53" s="26"/>
      <c r="B53" s="46">
        <v>1091</v>
      </c>
      <c r="C53" s="26">
        <v>614200</v>
      </c>
      <c r="D53" s="27" t="s">
        <v>240</v>
      </c>
      <c r="E53" s="26" t="s">
        <v>473</v>
      </c>
      <c r="F53" s="69">
        <v>15000</v>
      </c>
      <c r="G53" s="69">
        <f t="shared" si="3"/>
        <v>3750</v>
      </c>
      <c r="H53" s="105">
        <v>15000</v>
      </c>
      <c r="I53" s="102">
        <f t="shared" si="1"/>
        <v>400</v>
      </c>
    </row>
    <row r="54" spans="1:9" s="29" customFormat="1" ht="13.5">
      <c r="A54" s="26"/>
      <c r="B54" s="46" t="s">
        <v>247</v>
      </c>
      <c r="C54" s="26">
        <v>614300</v>
      </c>
      <c r="D54" s="27" t="s">
        <v>242</v>
      </c>
      <c r="E54" s="26" t="s">
        <v>361</v>
      </c>
      <c r="F54" s="69">
        <v>80000</v>
      </c>
      <c r="G54" s="69">
        <f t="shared" si="3"/>
        <v>20000</v>
      </c>
      <c r="H54" s="105">
        <v>19980</v>
      </c>
      <c r="I54" s="102">
        <f t="shared" si="1"/>
        <v>99.9</v>
      </c>
    </row>
    <row r="55" spans="1:9" s="29" customFormat="1" ht="13.5">
      <c r="A55" s="26"/>
      <c r="B55" s="46" t="s">
        <v>196</v>
      </c>
      <c r="C55" s="26">
        <v>614300</v>
      </c>
      <c r="D55" s="27" t="s">
        <v>244</v>
      </c>
      <c r="E55" s="26" t="s">
        <v>433</v>
      </c>
      <c r="F55" s="69">
        <v>13500</v>
      </c>
      <c r="G55" s="69">
        <f t="shared" si="3"/>
        <v>3375</v>
      </c>
      <c r="H55" s="105">
        <v>0</v>
      </c>
      <c r="I55" s="102">
        <f t="shared" si="1"/>
        <v>0</v>
      </c>
    </row>
    <row r="56" spans="1:9" s="29" customFormat="1" ht="13.5">
      <c r="A56" s="26"/>
      <c r="B56" s="46">
        <v>1091</v>
      </c>
      <c r="C56" s="26">
        <v>614300</v>
      </c>
      <c r="D56" s="27" t="s">
        <v>246</v>
      </c>
      <c r="E56" s="26" t="s">
        <v>374</v>
      </c>
      <c r="F56" s="69">
        <v>10000</v>
      </c>
      <c r="G56" s="69">
        <f t="shared" si="3"/>
        <v>2500</v>
      </c>
      <c r="H56" s="105">
        <v>0</v>
      </c>
      <c r="I56" s="102">
        <f t="shared" si="1"/>
        <v>0</v>
      </c>
    </row>
    <row r="57" spans="1:9" s="29" customFormat="1" ht="13.5">
      <c r="A57" s="26"/>
      <c r="B57" s="46" t="s">
        <v>196</v>
      </c>
      <c r="C57" s="26">
        <v>614300</v>
      </c>
      <c r="D57" s="27" t="s">
        <v>248</v>
      </c>
      <c r="E57" s="26" t="s">
        <v>234</v>
      </c>
      <c r="F57" s="69">
        <v>40000</v>
      </c>
      <c r="G57" s="69">
        <f t="shared" si="3"/>
        <v>10000</v>
      </c>
      <c r="H57" s="105">
        <v>0</v>
      </c>
      <c r="I57" s="102">
        <f t="shared" si="1"/>
        <v>0</v>
      </c>
    </row>
    <row r="58" spans="1:9" s="29" customFormat="1" ht="13.5">
      <c r="A58" s="26"/>
      <c r="B58" s="46" t="s">
        <v>196</v>
      </c>
      <c r="C58" s="26">
        <v>614300</v>
      </c>
      <c r="D58" s="27" t="s">
        <v>249</v>
      </c>
      <c r="E58" s="26" t="s">
        <v>474</v>
      </c>
      <c r="F58" s="69">
        <v>5000</v>
      </c>
      <c r="G58" s="69">
        <f t="shared" si="3"/>
        <v>1250</v>
      </c>
      <c r="H58" s="105">
        <v>0</v>
      </c>
      <c r="I58" s="102">
        <f t="shared" si="1"/>
        <v>0</v>
      </c>
    </row>
    <row r="59" spans="1:9" s="29" customFormat="1" ht="13.5">
      <c r="A59" s="26"/>
      <c r="B59" s="46" t="s">
        <v>196</v>
      </c>
      <c r="C59" s="26">
        <v>614300</v>
      </c>
      <c r="D59" s="27" t="s">
        <v>250</v>
      </c>
      <c r="E59" s="26" t="s">
        <v>372</v>
      </c>
      <c r="F59" s="69">
        <v>15000</v>
      </c>
      <c r="G59" s="69">
        <f t="shared" si="3"/>
        <v>3750</v>
      </c>
      <c r="H59" s="105">
        <v>15000</v>
      </c>
      <c r="I59" s="102">
        <f t="shared" si="1"/>
        <v>400</v>
      </c>
    </row>
    <row r="60" spans="1:9" s="29" customFormat="1" ht="13.5">
      <c r="A60" s="26"/>
      <c r="B60" s="46" t="s">
        <v>196</v>
      </c>
      <c r="C60" s="26">
        <v>614300</v>
      </c>
      <c r="D60" s="27" t="s">
        <v>392</v>
      </c>
      <c r="E60" s="26" t="s">
        <v>373</v>
      </c>
      <c r="F60" s="69">
        <v>10000</v>
      </c>
      <c r="G60" s="69">
        <f t="shared" si="3"/>
        <v>2500</v>
      </c>
      <c r="H60" s="105">
        <v>0</v>
      </c>
      <c r="I60" s="102">
        <f t="shared" si="1"/>
        <v>0</v>
      </c>
    </row>
    <row r="61" spans="1:9" s="29" customFormat="1" ht="13.5">
      <c r="A61" s="26"/>
      <c r="B61" s="46" t="s">
        <v>196</v>
      </c>
      <c r="C61" s="26">
        <v>614300</v>
      </c>
      <c r="D61" s="27" t="s">
        <v>253</v>
      </c>
      <c r="E61" s="26" t="s">
        <v>238</v>
      </c>
      <c r="F61" s="69">
        <v>45000</v>
      </c>
      <c r="G61" s="69">
        <f t="shared" si="3"/>
        <v>11250</v>
      </c>
      <c r="H61" s="105">
        <v>2050</v>
      </c>
      <c r="I61" s="102">
        <f t="shared" si="1"/>
        <v>18.222222222222221</v>
      </c>
    </row>
    <row r="62" spans="1:9" s="29" customFormat="1" ht="13.5">
      <c r="A62" s="26"/>
      <c r="B62" s="47" t="s">
        <v>233</v>
      </c>
      <c r="C62" s="26">
        <v>614300</v>
      </c>
      <c r="D62" s="27" t="s">
        <v>254</v>
      </c>
      <c r="E62" s="26" t="s">
        <v>310</v>
      </c>
      <c r="F62" s="69">
        <v>310000</v>
      </c>
      <c r="G62" s="69">
        <f t="shared" si="3"/>
        <v>77500</v>
      </c>
      <c r="H62" s="105">
        <v>75650</v>
      </c>
      <c r="I62" s="102">
        <f t="shared" si="1"/>
        <v>97.612903225806448</v>
      </c>
    </row>
    <row r="63" spans="1:9" s="29" customFormat="1" ht="13.5">
      <c r="A63" s="26"/>
      <c r="B63" s="47" t="s">
        <v>233</v>
      </c>
      <c r="C63" s="26">
        <v>614300</v>
      </c>
      <c r="D63" s="27" t="s">
        <v>255</v>
      </c>
      <c r="E63" s="26" t="s">
        <v>241</v>
      </c>
      <c r="F63" s="69">
        <v>50000</v>
      </c>
      <c r="G63" s="69">
        <f t="shared" si="3"/>
        <v>12500</v>
      </c>
      <c r="H63" s="105">
        <v>0</v>
      </c>
      <c r="I63" s="102">
        <f t="shared" si="1"/>
        <v>0</v>
      </c>
    </row>
    <row r="64" spans="1:9" s="29" customFormat="1" ht="13.5">
      <c r="A64" s="26"/>
      <c r="B64" s="46" t="s">
        <v>230</v>
      </c>
      <c r="C64" s="26">
        <v>614300</v>
      </c>
      <c r="D64" s="27" t="s">
        <v>256</v>
      </c>
      <c r="E64" s="26" t="s">
        <v>243</v>
      </c>
      <c r="F64" s="69">
        <v>15000</v>
      </c>
      <c r="G64" s="69">
        <f t="shared" si="3"/>
        <v>3750</v>
      </c>
      <c r="H64" s="105">
        <v>4887</v>
      </c>
      <c r="I64" s="102">
        <f t="shared" si="1"/>
        <v>130.32</v>
      </c>
    </row>
    <row r="65" spans="1:9" s="29" customFormat="1" ht="13.5">
      <c r="A65" s="26"/>
      <c r="B65" s="46">
        <v>1091</v>
      </c>
      <c r="C65" s="26">
        <v>614300</v>
      </c>
      <c r="D65" s="27" t="s">
        <v>257</v>
      </c>
      <c r="E65" s="26" t="s">
        <v>245</v>
      </c>
      <c r="F65" s="69">
        <v>46000</v>
      </c>
      <c r="G65" s="69">
        <f t="shared" si="3"/>
        <v>11500</v>
      </c>
      <c r="H65" s="105">
        <v>11500</v>
      </c>
      <c r="I65" s="102">
        <f t="shared" si="1"/>
        <v>100</v>
      </c>
    </row>
    <row r="66" spans="1:9" s="29" customFormat="1" ht="13.5">
      <c r="A66" s="26"/>
      <c r="B66" s="46">
        <v>1091</v>
      </c>
      <c r="C66" s="26">
        <v>614300</v>
      </c>
      <c r="D66" s="27" t="s">
        <v>258</v>
      </c>
      <c r="E66" s="26" t="s">
        <v>365</v>
      </c>
      <c r="F66" s="69">
        <v>5000</v>
      </c>
      <c r="G66" s="69">
        <f t="shared" si="3"/>
        <v>1250</v>
      </c>
      <c r="H66" s="105">
        <v>0</v>
      </c>
      <c r="I66" s="102">
        <f t="shared" si="1"/>
        <v>0</v>
      </c>
    </row>
    <row r="67" spans="1:9" s="29" customFormat="1" ht="13.5">
      <c r="A67" s="26"/>
      <c r="B67" s="46" t="s">
        <v>230</v>
      </c>
      <c r="C67" s="26">
        <v>614300</v>
      </c>
      <c r="D67" s="27" t="s">
        <v>259</v>
      </c>
      <c r="E67" s="26" t="s">
        <v>370</v>
      </c>
      <c r="F67" s="69">
        <v>30000</v>
      </c>
      <c r="G67" s="69">
        <f t="shared" si="3"/>
        <v>7500</v>
      </c>
      <c r="H67" s="105">
        <v>0</v>
      </c>
      <c r="I67" s="102">
        <f t="shared" si="1"/>
        <v>0</v>
      </c>
    </row>
    <row r="68" spans="1:9" s="29" customFormat="1" ht="13.5">
      <c r="A68" s="26"/>
      <c r="B68" s="46" t="s">
        <v>185</v>
      </c>
      <c r="C68" s="26">
        <v>614300</v>
      </c>
      <c r="D68" s="27" t="s">
        <v>260</v>
      </c>
      <c r="E68" s="26" t="s">
        <v>461</v>
      </c>
      <c r="F68" s="69">
        <v>10000</v>
      </c>
      <c r="G68" s="69">
        <f t="shared" si="3"/>
        <v>2500</v>
      </c>
      <c r="H68" s="105">
        <v>1500</v>
      </c>
      <c r="I68" s="102">
        <f t="shared" si="1"/>
        <v>60</v>
      </c>
    </row>
    <row r="69" spans="1:9" s="29" customFormat="1" ht="13.5">
      <c r="A69" s="26"/>
      <c r="B69" s="46" t="s">
        <v>196</v>
      </c>
      <c r="C69" s="26">
        <v>614300</v>
      </c>
      <c r="D69" s="27" t="s">
        <v>393</v>
      </c>
      <c r="E69" s="26" t="s">
        <v>339</v>
      </c>
      <c r="F69" s="69">
        <v>22500</v>
      </c>
      <c r="G69" s="69">
        <f t="shared" si="3"/>
        <v>5625</v>
      </c>
      <c r="H69" s="105">
        <v>1000</v>
      </c>
      <c r="I69" s="102">
        <f t="shared" ref="I69:I81" si="4">SUM(H69/(G69/100))</f>
        <v>17.777777777777779</v>
      </c>
    </row>
    <row r="70" spans="1:9" s="29" customFormat="1" ht="13.5">
      <c r="A70" s="26"/>
      <c r="B70" s="46" t="s">
        <v>262</v>
      </c>
      <c r="C70" s="26">
        <v>614300</v>
      </c>
      <c r="D70" s="27" t="s">
        <v>320</v>
      </c>
      <c r="E70" s="26" t="s">
        <v>263</v>
      </c>
      <c r="F70" s="69">
        <v>80000</v>
      </c>
      <c r="G70" s="69">
        <f t="shared" si="3"/>
        <v>20000</v>
      </c>
      <c r="H70" s="105">
        <v>0</v>
      </c>
      <c r="I70" s="102">
        <f t="shared" si="4"/>
        <v>0</v>
      </c>
    </row>
    <row r="71" spans="1:9" s="29" customFormat="1" ht="13.5">
      <c r="A71" s="26"/>
      <c r="B71" s="46" t="s">
        <v>251</v>
      </c>
      <c r="C71" s="26">
        <v>614400</v>
      </c>
      <c r="D71" s="27" t="s">
        <v>364</v>
      </c>
      <c r="E71" s="26" t="s">
        <v>340</v>
      </c>
      <c r="F71" s="69">
        <v>360000</v>
      </c>
      <c r="G71" s="69">
        <f t="shared" si="3"/>
        <v>90000</v>
      </c>
      <c r="H71" s="105">
        <v>90000</v>
      </c>
      <c r="I71" s="102">
        <f t="shared" si="4"/>
        <v>100</v>
      </c>
    </row>
    <row r="72" spans="1:9" s="29" customFormat="1" ht="13.5">
      <c r="A72" s="26"/>
      <c r="B72" s="46" t="s">
        <v>252</v>
      </c>
      <c r="C72" s="26">
        <v>614400</v>
      </c>
      <c r="D72" s="27" t="s">
        <v>371</v>
      </c>
      <c r="E72" s="26" t="s">
        <v>366</v>
      </c>
      <c r="F72" s="69">
        <v>385600</v>
      </c>
      <c r="G72" s="69">
        <f t="shared" si="3"/>
        <v>96400</v>
      </c>
      <c r="H72" s="105">
        <v>86400</v>
      </c>
      <c r="I72" s="102">
        <f t="shared" si="4"/>
        <v>89.626556016597505</v>
      </c>
    </row>
    <row r="73" spans="1:9" s="29" customFormat="1" ht="13.5">
      <c r="A73" s="26"/>
      <c r="B73" s="46" t="s">
        <v>252</v>
      </c>
      <c r="C73" s="26">
        <v>614400</v>
      </c>
      <c r="D73" s="27" t="s">
        <v>379</v>
      </c>
      <c r="E73" s="26" t="s">
        <v>341</v>
      </c>
      <c r="F73" s="69">
        <v>32000</v>
      </c>
      <c r="G73" s="69">
        <f t="shared" si="3"/>
        <v>8000</v>
      </c>
      <c r="H73" s="105">
        <v>18000</v>
      </c>
      <c r="I73" s="102">
        <f t="shared" si="4"/>
        <v>225</v>
      </c>
    </row>
    <row r="74" spans="1:9" s="29" customFormat="1" ht="13.5">
      <c r="A74" s="26"/>
      <c r="B74" s="46" t="s">
        <v>252</v>
      </c>
      <c r="C74" s="26">
        <v>614400</v>
      </c>
      <c r="D74" s="27" t="s">
        <v>385</v>
      </c>
      <c r="E74" s="26" t="s">
        <v>342</v>
      </c>
      <c r="F74" s="69">
        <v>28000</v>
      </c>
      <c r="G74" s="69">
        <f t="shared" si="3"/>
        <v>7000</v>
      </c>
      <c r="H74" s="105">
        <v>18000</v>
      </c>
      <c r="I74" s="102">
        <f t="shared" si="4"/>
        <v>257.14285714285717</v>
      </c>
    </row>
    <row r="75" spans="1:9" s="29" customFormat="1" ht="13.5">
      <c r="A75" s="26"/>
      <c r="B75" s="46" t="s">
        <v>198</v>
      </c>
      <c r="C75" s="26">
        <v>614400</v>
      </c>
      <c r="D75" s="27" t="s">
        <v>386</v>
      </c>
      <c r="E75" s="26" t="s">
        <v>384</v>
      </c>
      <c r="F75" s="69">
        <v>47000</v>
      </c>
      <c r="G75" s="69">
        <f t="shared" si="3"/>
        <v>11750</v>
      </c>
      <c r="H75" s="105">
        <v>0</v>
      </c>
      <c r="I75" s="102">
        <f t="shared" si="4"/>
        <v>0</v>
      </c>
    </row>
    <row r="76" spans="1:9" s="29" customFormat="1" ht="13.5">
      <c r="A76" s="26"/>
      <c r="B76" s="46" t="s">
        <v>198</v>
      </c>
      <c r="C76" s="26">
        <v>614400</v>
      </c>
      <c r="D76" s="27" t="s">
        <v>387</v>
      </c>
      <c r="E76" s="26" t="s">
        <v>389</v>
      </c>
      <c r="F76" s="69">
        <v>20000</v>
      </c>
      <c r="G76" s="69">
        <f t="shared" si="3"/>
        <v>5000</v>
      </c>
      <c r="H76" s="105">
        <v>0</v>
      </c>
      <c r="I76" s="102">
        <f t="shared" si="4"/>
        <v>0</v>
      </c>
    </row>
    <row r="77" spans="1:9" s="29" customFormat="1" ht="13.5">
      <c r="A77" s="26"/>
      <c r="B77" s="46" t="s">
        <v>198</v>
      </c>
      <c r="C77" s="26">
        <v>614400</v>
      </c>
      <c r="D77" s="27" t="s">
        <v>394</v>
      </c>
      <c r="E77" s="26" t="s">
        <v>390</v>
      </c>
      <c r="F77" s="69">
        <v>11000</v>
      </c>
      <c r="G77" s="69">
        <f t="shared" si="3"/>
        <v>2750</v>
      </c>
      <c r="H77" s="105">
        <v>0</v>
      </c>
      <c r="I77" s="102">
        <f t="shared" si="4"/>
        <v>0</v>
      </c>
    </row>
    <row r="78" spans="1:9" s="29" customFormat="1" ht="13.5">
      <c r="A78" s="26"/>
      <c r="B78" s="46" t="s">
        <v>252</v>
      </c>
      <c r="C78" s="26">
        <v>614400</v>
      </c>
      <c r="D78" s="27" t="s">
        <v>395</v>
      </c>
      <c r="E78" s="26" t="s">
        <v>311</v>
      </c>
      <c r="F78" s="69">
        <v>9000</v>
      </c>
      <c r="G78" s="69">
        <f t="shared" si="3"/>
        <v>2250</v>
      </c>
      <c r="H78" s="105">
        <v>0</v>
      </c>
      <c r="I78" s="102">
        <f t="shared" si="4"/>
        <v>0</v>
      </c>
    </row>
    <row r="79" spans="1:9" s="29" customFormat="1" ht="13.5">
      <c r="A79" s="26"/>
      <c r="B79" s="46" t="s">
        <v>252</v>
      </c>
      <c r="C79" s="26">
        <v>614400</v>
      </c>
      <c r="D79" s="27" t="s">
        <v>396</v>
      </c>
      <c r="E79" s="26" t="s">
        <v>424</v>
      </c>
      <c r="F79" s="69">
        <v>30000</v>
      </c>
      <c r="G79" s="69">
        <f t="shared" si="3"/>
        <v>7500</v>
      </c>
      <c r="H79" s="105">
        <v>0</v>
      </c>
      <c r="I79" s="102">
        <f t="shared" si="4"/>
        <v>0</v>
      </c>
    </row>
    <row r="80" spans="1:9" s="29" customFormat="1" ht="13.5">
      <c r="A80" s="26"/>
      <c r="B80" s="46" t="s">
        <v>252</v>
      </c>
      <c r="C80" s="26">
        <v>614400</v>
      </c>
      <c r="D80" s="27" t="s">
        <v>475</v>
      </c>
      <c r="E80" s="26" t="s">
        <v>443</v>
      </c>
      <c r="F80" s="69">
        <v>15000</v>
      </c>
      <c r="G80" s="69">
        <f t="shared" si="3"/>
        <v>3750</v>
      </c>
      <c r="H80" s="105">
        <v>0</v>
      </c>
      <c r="I80" s="102">
        <f t="shared" si="4"/>
        <v>0</v>
      </c>
    </row>
    <row r="81" spans="1:9" s="29" customFormat="1" ht="13.5">
      <c r="A81" s="26"/>
      <c r="B81" s="46"/>
      <c r="C81" s="26"/>
      <c r="D81" s="27"/>
      <c r="E81" s="54" t="s">
        <v>414</v>
      </c>
      <c r="F81" s="67">
        <f>SUM(F36)</f>
        <v>2783600</v>
      </c>
      <c r="G81" s="67">
        <f>SUM(G36)</f>
        <v>695900</v>
      </c>
      <c r="H81" s="103">
        <f>SUM(H36)</f>
        <v>764831.64</v>
      </c>
      <c r="I81" s="102">
        <f t="shared" si="4"/>
        <v>109.90539445322604</v>
      </c>
    </row>
    <row r="82" spans="1:9" s="17" customFormat="1" ht="12.75">
      <c r="A82" s="11" t="s">
        <v>404</v>
      </c>
      <c r="B82" s="14"/>
      <c r="C82" s="14"/>
      <c r="D82" s="14"/>
      <c r="E82" s="14" t="s">
        <v>452</v>
      </c>
      <c r="F82" s="65"/>
      <c r="G82" s="65"/>
      <c r="H82" s="101"/>
      <c r="I82" s="101"/>
    </row>
    <row r="83" spans="1:9" s="21" customFormat="1" ht="13.5">
      <c r="A83" s="18"/>
      <c r="B83" s="18"/>
      <c r="C83" s="18">
        <v>610000</v>
      </c>
      <c r="D83" s="19">
        <v>1</v>
      </c>
      <c r="E83" s="18" t="s">
        <v>183</v>
      </c>
      <c r="F83" s="66">
        <f>SUM(F84+F93)</f>
        <v>662000</v>
      </c>
      <c r="G83" s="66">
        <f>SUM(G84+G93)</f>
        <v>165500</v>
      </c>
      <c r="H83" s="102">
        <f>SUM(H84+H93)</f>
        <v>83537.56</v>
      </c>
      <c r="I83" s="102">
        <f t="shared" ref="I83:I106" si="5">SUM(H83/(G83/100))</f>
        <v>50.475867069486405</v>
      </c>
    </row>
    <row r="84" spans="1:9" s="25" customFormat="1" ht="13.5">
      <c r="A84" s="22"/>
      <c r="B84" s="45"/>
      <c r="C84" s="22">
        <v>613000</v>
      </c>
      <c r="D84" s="23" t="s">
        <v>10</v>
      </c>
      <c r="E84" s="22" t="s">
        <v>184</v>
      </c>
      <c r="F84" s="67">
        <f>SUM(F85:F92)</f>
        <v>579000</v>
      </c>
      <c r="G84" s="67">
        <f>SUM(G85:G92)</f>
        <v>144750</v>
      </c>
      <c r="H84" s="103">
        <f>SUM(H85:H92)</f>
        <v>43620.899999999994</v>
      </c>
      <c r="I84" s="102">
        <f t="shared" si="5"/>
        <v>30.135336787564764</v>
      </c>
    </row>
    <row r="85" spans="1:9" s="29" customFormat="1" ht="13.5">
      <c r="A85" s="26"/>
      <c r="B85" s="46" t="s">
        <v>290</v>
      </c>
      <c r="C85" s="26">
        <v>613100</v>
      </c>
      <c r="D85" s="27" t="s">
        <v>12</v>
      </c>
      <c r="E85" s="26" t="s">
        <v>335</v>
      </c>
      <c r="F85" s="69">
        <v>1000</v>
      </c>
      <c r="G85" s="69">
        <f t="shared" ref="G85:G92" si="6">SUM(F85/12)*3</f>
        <v>250</v>
      </c>
      <c r="H85" s="105">
        <v>278.2</v>
      </c>
      <c r="I85" s="102">
        <f t="shared" si="5"/>
        <v>111.28</v>
      </c>
    </row>
    <row r="86" spans="1:9" s="29" customFormat="1" ht="13.5">
      <c r="A86" s="26"/>
      <c r="B86" s="46" t="s">
        <v>290</v>
      </c>
      <c r="C86" s="26">
        <v>613400</v>
      </c>
      <c r="D86" s="27" t="s">
        <v>20</v>
      </c>
      <c r="E86" s="26" t="s">
        <v>332</v>
      </c>
      <c r="F86" s="69">
        <v>14400</v>
      </c>
      <c r="G86" s="69">
        <f t="shared" si="6"/>
        <v>3600</v>
      </c>
      <c r="H86" s="105">
        <v>0</v>
      </c>
      <c r="I86" s="102">
        <f t="shared" si="5"/>
        <v>0</v>
      </c>
    </row>
    <row r="87" spans="1:9" s="29" customFormat="1" ht="13.5">
      <c r="A87" s="26"/>
      <c r="B87" s="46" t="s">
        <v>290</v>
      </c>
      <c r="C87" s="26">
        <v>613400</v>
      </c>
      <c r="D87" s="27" t="s">
        <v>23</v>
      </c>
      <c r="E87" s="26" t="s">
        <v>330</v>
      </c>
      <c r="F87" s="69">
        <v>10000</v>
      </c>
      <c r="G87" s="69">
        <f t="shared" si="6"/>
        <v>2500</v>
      </c>
      <c r="H87" s="105">
        <v>0</v>
      </c>
      <c r="I87" s="102">
        <f t="shared" si="5"/>
        <v>0</v>
      </c>
    </row>
    <row r="88" spans="1:9" s="29" customFormat="1" ht="13.5">
      <c r="A88" s="26"/>
      <c r="B88" s="46" t="s">
        <v>290</v>
      </c>
      <c r="C88" s="26">
        <v>613700</v>
      </c>
      <c r="D88" s="27" t="s">
        <v>192</v>
      </c>
      <c r="E88" s="26" t="s">
        <v>344</v>
      </c>
      <c r="F88" s="69">
        <v>220200</v>
      </c>
      <c r="G88" s="69">
        <f t="shared" si="6"/>
        <v>55050</v>
      </c>
      <c r="H88" s="105">
        <v>0</v>
      </c>
      <c r="I88" s="102">
        <f t="shared" si="5"/>
        <v>0</v>
      </c>
    </row>
    <row r="89" spans="1:9" s="29" customFormat="1" ht="13.5">
      <c r="A89" s="26"/>
      <c r="B89" s="46" t="s">
        <v>290</v>
      </c>
      <c r="C89" s="26">
        <v>613700</v>
      </c>
      <c r="D89" s="27" t="s">
        <v>193</v>
      </c>
      <c r="E89" s="26" t="s">
        <v>345</v>
      </c>
      <c r="F89" s="69">
        <v>195600</v>
      </c>
      <c r="G89" s="69">
        <f t="shared" si="6"/>
        <v>48900</v>
      </c>
      <c r="H89" s="105">
        <v>0</v>
      </c>
      <c r="I89" s="102">
        <f t="shared" si="5"/>
        <v>0</v>
      </c>
    </row>
    <row r="90" spans="1:9" s="29" customFormat="1" ht="13.5">
      <c r="A90" s="26"/>
      <c r="B90" s="46" t="s">
        <v>290</v>
      </c>
      <c r="C90" s="26">
        <v>613700</v>
      </c>
      <c r="D90" s="27" t="s">
        <v>194</v>
      </c>
      <c r="E90" s="26" t="s">
        <v>416</v>
      </c>
      <c r="F90" s="69">
        <v>30000</v>
      </c>
      <c r="G90" s="69">
        <f t="shared" si="6"/>
        <v>7500</v>
      </c>
      <c r="H90" s="105">
        <v>0</v>
      </c>
      <c r="I90" s="102">
        <f t="shared" si="5"/>
        <v>0</v>
      </c>
    </row>
    <row r="91" spans="1:9" s="29" customFormat="1" ht="13.5">
      <c r="A91" s="26"/>
      <c r="B91" s="46" t="s">
        <v>290</v>
      </c>
      <c r="C91" s="26">
        <v>613900</v>
      </c>
      <c r="D91" s="27" t="s">
        <v>195</v>
      </c>
      <c r="E91" s="26" t="s">
        <v>346</v>
      </c>
      <c r="F91" s="69">
        <v>97800</v>
      </c>
      <c r="G91" s="69">
        <f t="shared" si="6"/>
        <v>24450</v>
      </c>
      <c r="H91" s="105">
        <v>42061</v>
      </c>
      <c r="I91" s="102">
        <f t="shared" si="5"/>
        <v>172.02862985685073</v>
      </c>
    </row>
    <row r="92" spans="1:9" s="29" customFormat="1" ht="13.5">
      <c r="A92" s="26"/>
      <c r="B92" s="46" t="s">
        <v>290</v>
      </c>
      <c r="C92" s="26">
        <v>613900</v>
      </c>
      <c r="D92" s="27" t="s">
        <v>347</v>
      </c>
      <c r="E92" s="26" t="s">
        <v>437</v>
      </c>
      <c r="F92" s="69">
        <v>10000</v>
      </c>
      <c r="G92" s="69">
        <f t="shared" si="6"/>
        <v>2500</v>
      </c>
      <c r="H92" s="105">
        <v>1281.7</v>
      </c>
      <c r="I92" s="102">
        <f t="shared" si="5"/>
        <v>51.268000000000001</v>
      </c>
    </row>
    <row r="93" spans="1:9" s="25" customFormat="1" ht="13.5">
      <c r="A93" s="22"/>
      <c r="B93" s="45"/>
      <c r="C93" s="22">
        <v>614000</v>
      </c>
      <c r="D93" s="23" t="s">
        <v>29</v>
      </c>
      <c r="E93" s="22" t="s">
        <v>197</v>
      </c>
      <c r="F93" s="67">
        <f>SUM(F94:F99)</f>
        <v>83000</v>
      </c>
      <c r="G93" s="67">
        <f>SUM(G94:G99)</f>
        <v>20750</v>
      </c>
      <c r="H93" s="103">
        <f>SUM(H94:H99)</f>
        <v>39916.660000000003</v>
      </c>
      <c r="I93" s="102">
        <f t="shared" si="5"/>
        <v>192.36944578313253</v>
      </c>
    </row>
    <row r="94" spans="1:9" s="29" customFormat="1" ht="13.5" hidden="1">
      <c r="A94" s="26"/>
      <c r="B94" s="46"/>
      <c r="C94" s="26"/>
      <c r="D94" s="27"/>
      <c r="E94" s="26"/>
      <c r="F94" s="69"/>
      <c r="G94" s="69"/>
      <c r="H94" s="105"/>
      <c r="I94" s="102" t="e">
        <f t="shared" si="5"/>
        <v>#DIV/0!</v>
      </c>
    </row>
    <row r="95" spans="1:9" s="29" customFormat="1" ht="13.5">
      <c r="A95" s="26"/>
      <c r="B95" s="46" t="s">
        <v>290</v>
      </c>
      <c r="C95" s="26">
        <v>614200</v>
      </c>
      <c r="D95" s="27" t="s">
        <v>31</v>
      </c>
      <c r="E95" s="26" t="s">
        <v>381</v>
      </c>
      <c r="F95" s="69">
        <v>30000</v>
      </c>
      <c r="G95" s="69">
        <f>SUM(F95/12)*3</f>
        <v>7500</v>
      </c>
      <c r="H95" s="105">
        <v>0</v>
      </c>
      <c r="I95" s="102">
        <f t="shared" si="5"/>
        <v>0</v>
      </c>
    </row>
    <row r="96" spans="1:9" s="29" customFormat="1" ht="13.5">
      <c r="A96" s="26"/>
      <c r="B96" s="46" t="s">
        <v>290</v>
      </c>
      <c r="C96" s="26">
        <v>614200</v>
      </c>
      <c r="D96" s="27" t="s">
        <v>199</v>
      </c>
      <c r="E96" s="26" t="s">
        <v>476</v>
      </c>
      <c r="F96" s="69">
        <v>10000</v>
      </c>
      <c r="G96" s="69">
        <f>SUM(F96/12)*3</f>
        <v>2500</v>
      </c>
      <c r="H96" s="105">
        <v>6666.66</v>
      </c>
      <c r="I96" s="102">
        <f t="shared" si="5"/>
        <v>266.66640000000001</v>
      </c>
    </row>
    <row r="97" spans="1:9" s="29" customFormat="1" ht="13.5">
      <c r="A97" s="26"/>
      <c r="B97" s="46" t="s">
        <v>290</v>
      </c>
      <c r="C97" s="26">
        <v>614300</v>
      </c>
      <c r="D97" s="27" t="s">
        <v>202</v>
      </c>
      <c r="E97" s="26" t="s">
        <v>334</v>
      </c>
      <c r="F97" s="69">
        <v>10000</v>
      </c>
      <c r="G97" s="69">
        <f>SUM(F97/12)*3</f>
        <v>2500</v>
      </c>
      <c r="H97" s="105">
        <v>3000</v>
      </c>
      <c r="I97" s="102">
        <f t="shared" si="5"/>
        <v>120</v>
      </c>
    </row>
    <row r="98" spans="1:9" s="29" customFormat="1" ht="13.5">
      <c r="A98" s="26"/>
      <c r="B98" s="46" t="s">
        <v>290</v>
      </c>
      <c r="C98" s="26">
        <v>614400</v>
      </c>
      <c r="D98" s="27" t="s">
        <v>204</v>
      </c>
      <c r="E98" s="26" t="s">
        <v>440</v>
      </c>
      <c r="F98" s="69">
        <v>30000</v>
      </c>
      <c r="G98" s="69">
        <f>SUM(F98/12)*3</f>
        <v>7500</v>
      </c>
      <c r="H98" s="105">
        <v>30000</v>
      </c>
      <c r="I98" s="102">
        <f t="shared" si="5"/>
        <v>400</v>
      </c>
    </row>
    <row r="99" spans="1:9" s="29" customFormat="1" ht="13.5">
      <c r="A99" s="26"/>
      <c r="B99" s="46" t="s">
        <v>290</v>
      </c>
      <c r="C99" s="26">
        <v>614500</v>
      </c>
      <c r="D99" s="27" t="s">
        <v>207</v>
      </c>
      <c r="E99" s="26" t="s">
        <v>438</v>
      </c>
      <c r="F99" s="69">
        <v>3000</v>
      </c>
      <c r="G99" s="69">
        <f>SUM(F99/12)*3</f>
        <v>750</v>
      </c>
      <c r="H99" s="105">
        <v>250</v>
      </c>
      <c r="I99" s="102">
        <f t="shared" si="5"/>
        <v>33.333333333333336</v>
      </c>
    </row>
    <row r="100" spans="1:9" s="25" customFormat="1" ht="13.5">
      <c r="A100" s="22"/>
      <c r="B100" s="45"/>
      <c r="C100" s="22">
        <v>821000</v>
      </c>
      <c r="D100" s="23">
        <v>2</v>
      </c>
      <c r="E100" s="54" t="s">
        <v>214</v>
      </c>
      <c r="F100" s="67">
        <f>SUM(F101:F105)</f>
        <v>781100</v>
      </c>
      <c r="G100" s="67">
        <f>SUM(G101:G105)</f>
        <v>195275</v>
      </c>
      <c r="H100" s="103">
        <f>SUM(H101:H105)</f>
        <v>0</v>
      </c>
      <c r="I100" s="102">
        <f t="shared" si="5"/>
        <v>0</v>
      </c>
    </row>
    <row r="101" spans="1:9" s="29" customFormat="1" ht="13.5">
      <c r="A101" s="26"/>
      <c r="B101" s="46" t="s">
        <v>290</v>
      </c>
      <c r="C101" s="26">
        <v>821300</v>
      </c>
      <c r="D101" s="27" t="s">
        <v>54</v>
      </c>
      <c r="E101" s="26" t="s">
        <v>333</v>
      </c>
      <c r="F101" s="69">
        <v>420000</v>
      </c>
      <c r="G101" s="69">
        <f>SUM(F101/12)*3</f>
        <v>105000</v>
      </c>
      <c r="H101" s="105">
        <v>0</v>
      </c>
      <c r="I101" s="102">
        <f t="shared" si="5"/>
        <v>0</v>
      </c>
    </row>
    <row r="102" spans="1:9" s="29" customFormat="1" ht="13.5">
      <c r="A102" s="26"/>
      <c r="B102" s="46" t="s">
        <v>290</v>
      </c>
      <c r="C102" s="26">
        <v>821300</v>
      </c>
      <c r="D102" s="27" t="s">
        <v>72</v>
      </c>
      <c r="E102" s="26" t="s">
        <v>439</v>
      </c>
      <c r="F102" s="69">
        <v>11100</v>
      </c>
      <c r="G102" s="69">
        <f>SUM(F102/12)*3</f>
        <v>2775</v>
      </c>
      <c r="H102" s="105">
        <v>0</v>
      </c>
      <c r="I102" s="102">
        <f t="shared" si="5"/>
        <v>0</v>
      </c>
    </row>
    <row r="103" spans="1:9" s="29" customFormat="1" ht="13.5">
      <c r="A103" s="26"/>
      <c r="B103" s="46" t="s">
        <v>290</v>
      </c>
      <c r="C103" s="26">
        <v>821300</v>
      </c>
      <c r="D103" s="27" t="s">
        <v>82</v>
      </c>
      <c r="E103" s="26" t="s">
        <v>331</v>
      </c>
      <c r="F103" s="69">
        <v>320000</v>
      </c>
      <c r="G103" s="69">
        <f>SUM(F103/12)*3</f>
        <v>80000</v>
      </c>
      <c r="H103" s="105">
        <v>0</v>
      </c>
      <c r="I103" s="102">
        <f t="shared" si="5"/>
        <v>0</v>
      </c>
    </row>
    <row r="104" spans="1:9" s="29" customFormat="1" ht="13.5">
      <c r="A104" s="26"/>
      <c r="B104" s="46" t="s">
        <v>290</v>
      </c>
      <c r="C104" s="26">
        <v>821500</v>
      </c>
      <c r="D104" s="27" t="s">
        <v>88</v>
      </c>
      <c r="E104" s="26" t="s">
        <v>477</v>
      </c>
      <c r="F104" s="69">
        <v>7000</v>
      </c>
      <c r="G104" s="69">
        <f>SUM(F104/12)*3</f>
        <v>1750</v>
      </c>
      <c r="H104" s="105">
        <v>0</v>
      </c>
      <c r="I104" s="102">
        <f t="shared" si="5"/>
        <v>0</v>
      </c>
    </row>
    <row r="105" spans="1:9" s="29" customFormat="1" ht="13.5">
      <c r="A105" s="26"/>
      <c r="B105" s="46" t="s">
        <v>290</v>
      </c>
      <c r="C105" s="26">
        <v>821600</v>
      </c>
      <c r="D105" s="27" t="s">
        <v>94</v>
      </c>
      <c r="E105" s="26" t="s">
        <v>478</v>
      </c>
      <c r="F105" s="69">
        <v>23000</v>
      </c>
      <c r="G105" s="69">
        <f>SUM(F105/12)*3</f>
        <v>5750</v>
      </c>
      <c r="H105" s="105">
        <v>0</v>
      </c>
      <c r="I105" s="102">
        <f t="shared" si="5"/>
        <v>0</v>
      </c>
    </row>
    <row r="106" spans="1:9" s="29" customFormat="1" ht="13.5">
      <c r="A106" s="26"/>
      <c r="B106" s="26"/>
      <c r="C106" s="26"/>
      <c r="D106" s="27"/>
      <c r="E106" s="54" t="s">
        <v>415</v>
      </c>
      <c r="F106" s="67">
        <f>SUM(F83+F100)</f>
        <v>1443100</v>
      </c>
      <c r="G106" s="67">
        <f>SUM(G83+G100)</f>
        <v>360775</v>
      </c>
      <c r="H106" s="103">
        <f>SUM(H83+H100)</f>
        <v>83537.56</v>
      </c>
      <c r="I106" s="102">
        <f t="shared" si="5"/>
        <v>23.155030143441202</v>
      </c>
    </row>
    <row r="107" spans="1:9" s="29" customFormat="1" ht="26.25" customHeight="1">
      <c r="A107" s="11" t="s">
        <v>405</v>
      </c>
      <c r="B107" s="14"/>
      <c r="C107" s="14"/>
      <c r="D107" s="15"/>
      <c r="E107" s="55" t="s">
        <v>453</v>
      </c>
      <c r="F107" s="65"/>
      <c r="G107" s="65"/>
      <c r="H107" s="101"/>
      <c r="I107" s="101"/>
    </row>
    <row r="108" spans="1:9" s="21" customFormat="1" ht="13.5">
      <c r="A108" s="18"/>
      <c r="B108" s="44"/>
      <c r="C108" s="18">
        <v>610000</v>
      </c>
      <c r="D108" s="19">
        <v>1</v>
      </c>
      <c r="E108" s="18" t="s">
        <v>183</v>
      </c>
      <c r="F108" s="66">
        <f>SUM(F109+F125+F130)</f>
        <v>4406000</v>
      </c>
      <c r="G108" s="66">
        <f>SUM(G109+G125+G130)</f>
        <v>1101500</v>
      </c>
      <c r="H108" s="102">
        <f>SUM(H109+H125+H130)</f>
        <v>1110568.8599999999</v>
      </c>
      <c r="I108" s="102">
        <f t="shared" ref="I108:I142" si="7">SUM(H108/(G108/100))</f>
        <v>100.82331911030411</v>
      </c>
    </row>
    <row r="109" spans="1:9" s="25" customFormat="1" ht="13.5">
      <c r="A109" s="22"/>
      <c r="B109" s="45"/>
      <c r="C109" s="22">
        <v>613000</v>
      </c>
      <c r="D109" s="23" t="s">
        <v>10</v>
      </c>
      <c r="E109" s="22" t="s">
        <v>184</v>
      </c>
      <c r="F109" s="67">
        <f>SUM(F110:F121)</f>
        <v>3856000</v>
      </c>
      <c r="G109" s="67">
        <f>SUM(G110:G121)</f>
        <v>964000</v>
      </c>
      <c r="H109" s="103">
        <f>SUM(H110:H121)</f>
        <v>976536.54</v>
      </c>
      <c r="I109" s="102">
        <f t="shared" si="7"/>
        <v>101.30047095435685</v>
      </c>
    </row>
    <row r="110" spans="1:9" s="29" customFormat="1" ht="13.5">
      <c r="A110" s="26"/>
      <c r="B110" s="46" t="s">
        <v>189</v>
      </c>
      <c r="C110" s="26">
        <v>613100</v>
      </c>
      <c r="D110" s="27" t="s">
        <v>12</v>
      </c>
      <c r="E110" s="26" t="s">
        <v>186</v>
      </c>
      <c r="F110" s="69">
        <v>1000</v>
      </c>
      <c r="G110" s="69">
        <f t="shared" ref="G110:G121" si="8">SUM(F110/12)*3</f>
        <v>250</v>
      </c>
      <c r="H110" s="105">
        <v>859.2</v>
      </c>
      <c r="I110" s="102">
        <f t="shared" si="7"/>
        <v>343.68</v>
      </c>
    </row>
    <row r="111" spans="1:9" s="29" customFormat="1" ht="13.5">
      <c r="A111" s="26"/>
      <c r="B111" s="46" t="s">
        <v>216</v>
      </c>
      <c r="C111" s="26">
        <v>613200</v>
      </c>
      <c r="D111" s="27" t="s">
        <v>20</v>
      </c>
      <c r="E111" s="26" t="s">
        <v>217</v>
      </c>
      <c r="F111" s="69">
        <v>225000</v>
      </c>
      <c r="G111" s="69">
        <f t="shared" si="8"/>
        <v>56250</v>
      </c>
      <c r="H111" s="105">
        <v>74881.84</v>
      </c>
      <c r="I111" s="102">
        <f t="shared" si="7"/>
        <v>133.12327111111111</v>
      </c>
    </row>
    <row r="112" spans="1:9" s="29" customFormat="1" ht="13.5">
      <c r="A112" s="26"/>
      <c r="B112" s="46" t="s">
        <v>218</v>
      </c>
      <c r="C112" s="26">
        <v>613300</v>
      </c>
      <c r="D112" s="27" t="s">
        <v>23</v>
      </c>
      <c r="E112" s="26" t="s">
        <v>367</v>
      </c>
      <c r="F112" s="69">
        <v>1150000</v>
      </c>
      <c r="G112" s="69">
        <f t="shared" si="8"/>
        <v>287500</v>
      </c>
      <c r="H112" s="105">
        <v>308990.32</v>
      </c>
      <c r="I112" s="102">
        <f t="shared" si="7"/>
        <v>107.47489391304349</v>
      </c>
    </row>
    <row r="113" spans="1:9" s="29" customFormat="1" ht="13.5">
      <c r="A113" s="26"/>
      <c r="B113" s="46" t="s">
        <v>218</v>
      </c>
      <c r="C113" s="26">
        <v>613300</v>
      </c>
      <c r="D113" s="27" t="s">
        <v>192</v>
      </c>
      <c r="E113" s="26" t="s">
        <v>349</v>
      </c>
      <c r="F113" s="69">
        <v>970000</v>
      </c>
      <c r="G113" s="69">
        <f t="shared" si="8"/>
        <v>242500</v>
      </c>
      <c r="H113" s="105">
        <v>264126.55</v>
      </c>
      <c r="I113" s="102">
        <f t="shared" si="7"/>
        <v>108.91816494845361</v>
      </c>
    </row>
    <row r="114" spans="1:9" s="29" customFormat="1" ht="13.5">
      <c r="A114" s="26"/>
      <c r="B114" s="46" t="s">
        <v>219</v>
      </c>
      <c r="C114" s="26">
        <v>613300</v>
      </c>
      <c r="D114" s="27" t="s">
        <v>193</v>
      </c>
      <c r="E114" s="26" t="s">
        <v>431</v>
      </c>
      <c r="F114" s="69">
        <v>130000</v>
      </c>
      <c r="G114" s="69">
        <f t="shared" si="8"/>
        <v>32500</v>
      </c>
      <c r="H114" s="105">
        <v>95000</v>
      </c>
      <c r="I114" s="102">
        <f t="shared" si="7"/>
        <v>292.30769230769232</v>
      </c>
    </row>
    <row r="115" spans="1:9" s="29" customFormat="1" ht="13.5">
      <c r="A115" s="26"/>
      <c r="B115" s="46" t="s">
        <v>219</v>
      </c>
      <c r="C115" s="26">
        <v>613300</v>
      </c>
      <c r="D115" s="27" t="s">
        <v>194</v>
      </c>
      <c r="E115" s="26" t="s">
        <v>352</v>
      </c>
      <c r="F115" s="69">
        <v>150000</v>
      </c>
      <c r="G115" s="69">
        <f t="shared" si="8"/>
        <v>37500</v>
      </c>
      <c r="H115" s="105">
        <v>5825.02</v>
      </c>
      <c r="I115" s="102">
        <f t="shared" si="7"/>
        <v>15.533386666666669</v>
      </c>
    </row>
    <row r="116" spans="1:9" s="29" customFormat="1" ht="13.5">
      <c r="A116" s="26"/>
      <c r="B116" s="46" t="s">
        <v>189</v>
      </c>
      <c r="C116" s="26">
        <v>613300</v>
      </c>
      <c r="D116" s="27" t="s">
        <v>195</v>
      </c>
      <c r="E116" s="26" t="s">
        <v>378</v>
      </c>
      <c r="F116" s="69">
        <v>50000</v>
      </c>
      <c r="G116" s="69">
        <f t="shared" si="8"/>
        <v>12500</v>
      </c>
      <c r="H116" s="105">
        <v>25506</v>
      </c>
      <c r="I116" s="102">
        <f t="shared" si="7"/>
        <v>204.048</v>
      </c>
    </row>
    <row r="117" spans="1:9" s="29" customFormat="1" ht="13.5">
      <c r="A117" s="26"/>
      <c r="B117" s="46" t="s">
        <v>383</v>
      </c>
      <c r="C117" s="26">
        <v>613300</v>
      </c>
      <c r="D117" s="27" t="s">
        <v>347</v>
      </c>
      <c r="E117" s="26" t="s">
        <v>427</v>
      </c>
      <c r="F117" s="69">
        <v>420000</v>
      </c>
      <c r="G117" s="69">
        <f t="shared" si="8"/>
        <v>105000</v>
      </c>
      <c r="H117" s="105">
        <v>74099.27</v>
      </c>
      <c r="I117" s="102">
        <f t="shared" si="7"/>
        <v>70.570733333333337</v>
      </c>
    </row>
    <row r="118" spans="1:9" s="29" customFormat="1" ht="13.5">
      <c r="A118" s="26"/>
      <c r="B118" s="46" t="s">
        <v>219</v>
      </c>
      <c r="C118" s="26">
        <v>613300</v>
      </c>
      <c r="D118" s="61" t="s">
        <v>348</v>
      </c>
      <c r="E118" s="26" t="s">
        <v>445</v>
      </c>
      <c r="F118" s="69">
        <v>150000</v>
      </c>
      <c r="G118" s="69">
        <f t="shared" si="8"/>
        <v>37500</v>
      </c>
      <c r="H118" s="105">
        <v>0</v>
      </c>
      <c r="I118" s="102">
        <f t="shared" si="7"/>
        <v>0</v>
      </c>
    </row>
    <row r="119" spans="1:9" s="29" customFormat="1" ht="13.5">
      <c r="A119" s="26"/>
      <c r="B119" s="46" t="s">
        <v>191</v>
      </c>
      <c r="C119" s="26">
        <v>613700</v>
      </c>
      <c r="D119" s="61" t="s">
        <v>351</v>
      </c>
      <c r="E119" s="26" t="s">
        <v>350</v>
      </c>
      <c r="F119" s="69">
        <v>500000</v>
      </c>
      <c r="G119" s="69">
        <f t="shared" si="8"/>
        <v>125000</v>
      </c>
      <c r="H119" s="105">
        <v>113603.03</v>
      </c>
      <c r="I119" s="102">
        <f t="shared" si="7"/>
        <v>90.882424</v>
      </c>
    </row>
    <row r="120" spans="1:9" s="29" customFormat="1" ht="13.5">
      <c r="A120" s="26"/>
      <c r="B120" s="46" t="s">
        <v>189</v>
      </c>
      <c r="C120" s="26">
        <v>613900</v>
      </c>
      <c r="D120" s="61" t="s">
        <v>399</v>
      </c>
      <c r="E120" s="26" t="s">
        <v>187</v>
      </c>
      <c r="F120" s="69">
        <v>60000</v>
      </c>
      <c r="G120" s="69">
        <f t="shared" si="8"/>
        <v>15000</v>
      </c>
      <c r="H120" s="105">
        <v>13502.16</v>
      </c>
      <c r="I120" s="102">
        <f t="shared" si="7"/>
        <v>90.014399999999995</v>
      </c>
    </row>
    <row r="121" spans="1:9" s="29" customFormat="1" ht="13.5">
      <c r="A121" s="26"/>
      <c r="B121" s="46" t="s">
        <v>191</v>
      </c>
      <c r="C121" s="26">
        <v>613900</v>
      </c>
      <c r="D121" s="61" t="s">
        <v>444</v>
      </c>
      <c r="E121" s="26" t="s">
        <v>221</v>
      </c>
      <c r="F121" s="69">
        <v>50000</v>
      </c>
      <c r="G121" s="69">
        <f t="shared" si="8"/>
        <v>12500</v>
      </c>
      <c r="H121" s="105">
        <v>143.15</v>
      </c>
      <c r="I121" s="102">
        <f t="shared" si="7"/>
        <v>1.1452</v>
      </c>
    </row>
    <row r="122" spans="1:9" s="25" customFormat="1" ht="13.5" hidden="1">
      <c r="A122" s="22"/>
      <c r="B122" s="45"/>
      <c r="C122" s="22"/>
      <c r="D122" s="23"/>
      <c r="E122" s="22"/>
      <c r="F122" s="67"/>
      <c r="G122" s="67"/>
      <c r="H122" s="103"/>
      <c r="I122" s="102" t="e">
        <f t="shared" si="7"/>
        <v>#DIV/0!</v>
      </c>
    </row>
    <row r="123" spans="1:9" s="29" customFormat="1" ht="13.5" hidden="1">
      <c r="A123" s="26"/>
      <c r="B123" s="46"/>
      <c r="C123" s="26"/>
      <c r="D123" s="27"/>
      <c r="E123" s="26"/>
      <c r="F123" s="69"/>
      <c r="G123" s="69"/>
      <c r="H123" s="105"/>
      <c r="I123" s="102" t="e">
        <f t="shared" si="7"/>
        <v>#DIV/0!</v>
      </c>
    </row>
    <row r="124" spans="1:9" s="29" customFormat="1" ht="13.5" hidden="1">
      <c r="A124" s="26"/>
      <c r="B124" s="46"/>
      <c r="C124" s="26"/>
      <c r="D124" s="61"/>
      <c r="E124" s="26"/>
      <c r="F124" s="69"/>
      <c r="G124" s="69"/>
      <c r="H124" s="105"/>
      <c r="I124" s="102" t="e">
        <f t="shared" si="7"/>
        <v>#DIV/0!</v>
      </c>
    </row>
    <row r="125" spans="1:9" s="25" customFormat="1" ht="13.5">
      <c r="A125" s="22"/>
      <c r="B125" s="45"/>
      <c r="C125" s="22">
        <v>614000</v>
      </c>
      <c r="D125" s="23" t="s">
        <v>29</v>
      </c>
      <c r="E125" s="22" t="s">
        <v>197</v>
      </c>
      <c r="F125" s="67">
        <f>SUM(F126:F129)</f>
        <v>450000</v>
      </c>
      <c r="G125" s="67">
        <f>SUM(G126:G129)</f>
        <v>112500</v>
      </c>
      <c r="H125" s="103">
        <f>SUM(H126:H129)</f>
        <v>74467.929999999993</v>
      </c>
      <c r="I125" s="102">
        <f t="shared" si="7"/>
        <v>66.193715555555556</v>
      </c>
    </row>
    <row r="126" spans="1:9" s="29" customFormat="1" ht="13.5">
      <c r="A126" s="26"/>
      <c r="B126" s="46" t="s">
        <v>247</v>
      </c>
      <c r="C126" s="26">
        <v>614100</v>
      </c>
      <c r="D126" s="27" t="s">
        <v>31</v>
      </c>
      <c r="E126" s="26" t="s">
        <v>363</v>
      </c>
      <c r="F126" s="69">
        <v>90000</v>
      </c>
      <c r="G126" s="69">
        <f>SUM(F126/12)*3</f>
        <v>22500</v>
      </c>
      <c r="H126" s="105">
        <v>22490</v>
      </c>
      <c r="I126" s="102">
        <f t="shared" si="7"/>
        <v>99.955555555555549</v>
      </c>
    </row>
    <row r="127" spans="1:9" s="29" customFormat="1" ht="13.5">
      <c r="A127" s="26"/>
      <c r="B127" s="46" t="s">
        <v>216</v>
      </c>
      <c r="C127" s="26">
        <v>614100</v>
      </c>
      <c r="D127" s="27" t="s">
        <v>199</v>
      </c>
      <c r="E127" s="26" t="s">
        <v>285</v>
      </c>
      <c r="F127" s="69">
        <v>120000</v>
      </c>
      <c r="G127" s="69">
        <f>SUM(F127/12)*3</f>
        <v>30000</v>
      </c>
      <c r="H127" s="105">
        <v>51977.93</v>
      </c>
      <c r="I127" s="102">
        <f t="shared" si="7"/>
        <v>173.25976666666668</v>
      </c>
    </row>
    <row r="128" spans="1:9" s="29" customFormat="1" ht="13.5">
      <c r="A128" s="26"/>
      <c r="B128" s="46" t="s">
        <v>219</v>
      </c>
      <c r="C128" s="26">
        <v>614400</v>
      </c>
      <c r="D128" s="27" t="s">
        <v>202</v>
      </c>
      <c r="E128" s="26" t="s">
        <v>432</v>
      </c>
      <c r="F128" s="69">
        <v>220000</v>
      </c>
      <c r="G128" s="69">
        <f>SUM(F128/12)*3</f>
        <v>55000</v>
      </c>
      <c r="H128" s="105">
        <v>0</v>
      </c>
      <c r="I128" s="102">
        <f t="shared" si="7"/>
        <v>0</v>
      </c>
    </row>
    <row r="129" spans="1:9" s="29" customFormat="1" ht="13.5">
      <c r="A129" s="26"/>
      <c r="B129" s="46" t="s">
        <v>198</v>
      </c>
      <c r="C129" s="26">
        <v>614400</v>
      </c>
      <c r="D129" s="27" t="s">
        <v>204</v>
      </c>
      <c r="E129" s="26" t="s">
        <v>441</v>
      </c>
      <c r="F129" s="69">
        <v>20000</v>
      </c>
      <c r="G129" s="69">
        <f>SUM(F129/12)*3</f>
        <v>5000</v>
      </c>
      <c r="H129" s="105">
        <v>0</v>
      </c>
      <c r="I129" s="102">
        <f t="shared" si="7"/>
        <v>0</v>
      </c>
    </row>
    <row r="130" spans="1:9" s="25" customFormat="1" ht="13.5">
      <c r="A130" s="22"/>
      <c r="B130" s="45"/>
      <c r="C130" s="22">
        <v>61600</v>
      </c>
      <c r="D130" s="23" t="s">
        <v>45</v>
      </c>
      <c r="E130" s="22" t="s">
        <v>222</v>
      </c>
      <c r="F130" s="67">
        <f>SUM(F131)</f>
        <v>100000</v>
      </c>
      <c r="G130" s="67">
        <f>SUM(G131)</f>
        <v>25000</v>
      </c>
      <c r="H130" s="103">
        <f>SUM(H131)</f>
        <v>59564.39</v>
      </c>
      <c r="I130" s="102">
        <f t="shared" si="7"/>
        <v>238.25755999999998</v>
      </c>
    </row>
    <row r="131" spans="1:9" s="29" customFormat="1" ht="13.5">
      <c r="A131" s="26"/>
      <c r="B131" s="46" t="s">
        <v>223</v>
      </c>
      <c r="C131" s="26">
        <v>616100</v>
      </c>
      <c r="D131" s="27" t="s">
        <v>47</v>
      </c>
      <c r="E131" s="26" t="s">
        <v>224</v>
      </c>
      <c r="F131" s="69">
        <v>100000</v>
      </c>
      <c r="G131" s="69">
        <f>SUM(F131/12)*3</f>
        <v>25000</v>
      </c>
      <c r="H131" s="105">
        <v>59564.39</v>
      </c>
      <c r="I131" s="102">
        <f t="shared" si="7"/>
        <v>238.25755999999998</v>
      </c>
    </row>
    <row r="132" spans="1:9" s="25" customFormat="1" ht="13.5">
      <c r="A132" s="22"/>
      <c r="B132" s="45"/>
      <c r="C132" s="22">
        <v>821000</v>
      </c>
      <c r="D132" s="23" t="s">
        <v>313</v>
      </c>
      <c r="E132" s="54" t="s">
        <v>214</v>
      </c>
      <c r="F132" s="67">
        <f>SUM(F133:F140)</f>
        <v>15510000</v>
      </c>
      <c r="G132" s="67">
        <f>SUM(G133:G140)</f>
        <v>3877500</v>
      </c>
      <c r="H132" s="103">
        <f>SUM(H133:H140)</f>
        <v>152776.72</v>
      </c>
      <c r="I132" s="102">
        <f t="shared" si="7"/>
        <v>3.9400830431979368</v>
      </c>
    </row>
    <row r="133" spans="1:9" s="29" customFormat="1" ht="13.5">
      <c r="A133" s="26"/>
      <c r="B133" s="46" t="s">
        <v>189</v>
      </c>
      <c r="C133" s="26">
        <v>821100</v>
      </c>
      <c r="D133" s="27" t="s">
        <v>54</v>
      </c>
      <c r="E133" s="26" t="s">
        <v>329</v>
      </c>
      <c r="F133" s="69">
        <v>5000</v>
      </c>
      <c r="G133" s="69">
        <f t="shared" ref="G133:G141" si="9">SUM(F133/12)*3</f>
        <v>1250</v>
      </c>
      <c r="H133" s="105">
        <v>0</v>
      </c>
      <c r="I133" s="102">
        <f t="shared" si="7"/>
        <v>0</v>
      </c>
    </row>
    <row r="134" spans="1:9" s="29" customFormat="1" ht="13.5">
      <c r="A134" s="26"/>
      <c r="B134" s="46" t="s">
        <v>189</v>
      </c>
      <c r="C134" s="26">
        <v>821500</v>
      </c>
      <c r="D134" s="27" t="s">
        <v>72</v>
      </c>
      <c r="E134" s="26" t="s">
        <v>353</v>
      </c>
      <c r="F134" s="69">
        <v>50000</v>
      </c>
      <c r="G134" s="69">
        <f t="shared" si="9"/>
        <v>12500</v>
      </c>
      <c r="H134" s="105">
        <v>1730.43</v>
      </c>
      <c r="I134" s="102">
        <f t="shared" si="7"/>
        <v>13.843440000000001</v>
      </c>
    </row>
    <row r="135" spans="1:9" s="29" customFormat="1" ht="13.5">
      <c r="A135" s="26"/>
      <c r="B135" s="46" t="s">
        <v>189</v>
      </c>
      <c r="C135" s="26">
        <v>821600</v>
      </c>
      <c r="D135" s="27" t="s">
        <v>82</v>
      </c>
      <c r="E135" s="26" t="s">
        <v>376</v>
      </c>
      <c r="F135" s="69">
        <v>10850000</v>
      </c>
      <c r="G135" s="69">
        <f t="shared" si="9"/>
        <v>2712500</v>
      </c>
      <c r="H135" s="105">
        <v>0</v>
      </c>
      <c r="I135" s="102">
        <f t="shared" si="7"/>
        <v>0</v>
      </c>
    </row>
    <row r="136" spans="1:9" s="29" customFormat="1" ht="13.5">
      <c r="A136" s="26"/>
      <c r="B136" s="46" t="s">
        <v>189</v>
      </c>
      <c r="C136" s="26">
        <v>821600</v>
      </c>
      <c r="D136" s="27" t="s">
        <v>88</v>
      </c>
      <c r="E136" s="26" t="s">
        <v>391</v>
      </c>
      <c r="F136" s="69">
        <v>2200000</v>
      </c>
      <c r="G136" s="69">
        <f t="shared" si="9"/>
        <v>550000</v>
      </c>
      <c r="H136" s="105">
        <v>151046.29</v>
      </c>
      <c r="I136" s="102">
        <f t="shared" si="7"/>
        <v>27.462961818181821</v>
      </c>
    </row>
    <row r="137" spans="1:9" s="29" customFormat="1" ht="13.5">
      <c r="A137" s="26"/>
      <c r="B137" s="46" t="s">
        <v>189</v>
      </c>
      <c r="C137" s="26">
        <v>821600</v>
      </c>
      <c r="D137" s="27" t="s">
        <v>94</v>
      </c>
      <c r="E137" s="26" t="s">
        <v>375</v>
      </c>
      <c r="F137" s="69">
        <v>2100000</v>
      </c>
      <c r="G137" s="69">
        <f t="shared" si="9"/>
        <v>525000</v>
      </c>
      <c r="H137" s="105">
        <v>0</v>
      </c>
      <c r="I137" s="102">
        <f t="shared" si="7"/>
        <v>0</v>
      </c>
    </row>
    <row r="138" spans="1:9" s="29" customFormat="1" ht="13.5">
      <c r="A138" s="26"/>
      <c r="B138" s="46" t="s">
        <v>189</v>
      </c>
      <c r="C138" s="26">
        <v>821600</v>
      </c>
      <c r="D138" s="27" t="s">
        <v>121</v>
      </c>
      <c r="E138" s="26" t="s">
        <v>312</v>
      </c>
      <c r="F138" s="69">
        <v>200000</v>
      </c>
      <c r="G138" s="69">
        <f t="shared" si="9"/>
        <v>50000</v>
      </c>
      <c r="H138" s="105">
        <v>0</v>
      </c>
      <c r="I138" s="102">
        <f t="shared" si="7"/>
        <v>0</v>
      </c>
    </row>
    <row r="139" spans="1:9" s="29" customFormat="1" ht="13.5">
      <c r="A139" s="26"/>
      <c r="B139" s="46" t="s">
        <v>191</v>
      </c>
      <c r="C139" s="26">
        <v>821600</v>
      </c>
      <c r="D139" s="27" t="s">
        <v>151</v>
      </c>
      <c r="E139" s="26" t="s">
        <v>343</v>
      </c>
      <c r="F139" s="69">
        <v>30000</v>
      </c>
      <c r="G139" s="69">
        <f t="shared" si="9"/>
        <v>7500</v>
      </c>
      <c r="H139" s="105">
        <v>0</v>
      </c>
      <c r="I139" s="102">
        <f t="shared" si="7"/>
        <v>0</v>
      </c>
    </row>
    <row r="140" spans="1:9" s="29" customFormat="1" ht="13.5">
      <c r="A140" s="26"/>
      <c r="B140" s="46" t="s">
        <v>215</v>
      </c>
      <c r="C140" s="26">
        <v>821600</v>
      </c>
      <c r="D140" s="27" t="s">
        <v>158</v>
      </c>
      <c r="E140" s="26" t="s">
        <v>337</v>
      </c>
      <c r="F140" s="69">
        <v>75000</v>
      </c>
      <c r="G140" s="69">
        <f t="shared" si="9"/>
        <v>18750</v>
      </c>
      <c r="H140" s="105">
        <v>0</v>
      </c>
      <c r="I140" s="102">
        <f t="shared" si="7"/>
        <v>0</v>
      </c>
    </row>
    <row r="141" spans="1:9" s="25" customFormat="1" ht="13.5">
      <c r="A141" s="22"/>
      <c r="B141" s="45" t="s">
        <v>223</v>
      </c>
      <c r="C141" s="22">
        <v>823100</v>
      </c>
      <c r="D141" s="23">
        <v>3</v>
      </c>
      <c r="E141" s="22" t="s">
        <v>225</v>
      </c>
      <c r="F141" s="67">
        <v>820000</v>
      </c>
      <c r="G141" s="69">
        <f t="shared" si="9"/>
        <v>205000</v>
      </c>
      <c r="H141" s="103">
        <v>392059.02</v>
      </c>
      <c r="I141" s="102">
        <f t="shared" si="7"/>
        <v>191.2483024390244</v>
      </c>
    </row>
    <row r="142" spans="1:9" s="29" customFormat="1" ht="13.5">
      <c r="A142" s="26"/>
      <c r="B142" s="46"/>
      <c r="C142" s="26"/>
      <c r="D142" s="27"/>
      <c r="E142" s="54" t="s">
        <v>417</v>
      </c>
      <c r="F142" s="67">
        <f>SUM(F108+F132+F141)</f>
        <v>20736000</v>
      </c>
      <c r="G142" s="67">
        <f>SUM(G108+G132+G141)</f>
        <v>5184000</v>
      </c>
      <c r="H142" s="103">
        <f>SUM(H108+H132+H141)</f>
        <v>1655404.5999999999</v>
      </c>
      <c r="I142" s="102">
        <f t="shared" si="7"/>
        <v>31.93295910493827</v>
      </c>
    </row>
    <row r="143" spans="1:9" s="29" customFormat="1" ht="12.75" hidden="1">
      <c r="A143" s="26"/>
      <c r="B143" s="26"/>
      <c r="C143" s="26"/>
      <c r="D143" s="27"/>
      <c r="E143" s="54"/>
      <c r="F143" s="67"/>
      <c r="G143" s="67"/>
      <c r="H143" s="103"/>
      <c r="I143" s="103"/>
    </row>
    <row r="144" spans="1:9" s="29" customFormat="1" ht="12.75">
      <c r="A144" s="11" t="s">
        <v>406</v>
      </c>
      <c r="B144" s="14"/>
      <c r="C144" s="14"/>
      <c r="D144" s="15"/>
      <c r="E144" s="55" t="s">
        <v>454</v>
      </c>
      <c r="F144" s="65"/>
      <c r="G144" s="65"/>
      <c r="H144" s="101"/>
      <c r="I144" s="101"/>
    </row>
    <row r="145" spans="1:9" s="21" customFormat="1" ht="13.5">
      <c r="A145" s="18"/>
      <c r="B145" s="18"/>
      <c r="C145" s="18">
        <v>610000</v>
      </c>
      <c r="D145" s="19">
        <v>1</v>
      </c>
      <c r="E145" s="18" t="s">
        <v>183</v>
      </c>
      <c r="F145" s="66">
        <f>SUM(F146+F149+F151+F162)</f>
        <v>5012900</v>
      </c>
      <c r="G145" s="66">
        <f>SUM(G146+G149+G151+G162)</f>
        <v>1253225</v>
      </c>
      <c r="H145" s="102">
        <f>SUM(H146+H149+H151+H162)</f>
        <v>1073009.79</v>
      </c>
      <c r="I145" s="102">
        <f t="shared" ref="I145:I168" si="10">SUM(H145/(G145/100))</f>
        <v>85.61988389953919</v>
      </c>
    </row>
    <row r="146" spans="1:9" s="25" customFormat="1" ht="13.5">
      <c r="A146" s="22"/>
      <c r="B146" s="45"/>
      <c r="C146" s="22">
        <v>611000</v>
      </c>
      <c r="D146" s="23" t="s">
        <v>10</v>
      </c>
      <c r="E146" s="22" t="s">
        <v>264</v>
      </c>
      <c r="F146" s="67">
        <f>SUM(F147+F148)</f>
        <v>3990000</v>
      </c>
      <c r="G146" s="67">
        <f>SUM(G147+G148)</f>
        <v>997500</v>
      </c>
      <c r="H146" s="103">
        <f>SUM(H147+H148)</f>
        <v>828561.3899999999</v>
      </c>
      <c r="I146" s="102">
        <f t="shared" si="10"/>
        <v>83.063798496240594</v>
      </c>
    </row>
    <row r="147" spans="1:9" s="29" customFormat="1" ht="13.5">
      <c r="A147" s="26"/>
      <c r="B147" s="46" t="s">
        <v>247</v>
      </c>
      <c r="C147" s="26">
        <v>611100</v>
      </c>
      <c r="D147" s="27" t="s">
        <v>12</v>
      </c>
      <c r="E147" s="26" t="s">
        <v>265</v>
      </c>
      <c r="F147" s="69">
        <v>3510000</v>
      </c>
      <c r="G147" s="69">
        <f>SUM(F147/12)*3</f>
        <v>877500</v>
      </c>
      <c r="H147" s="105">
        <v>741742.32</v>
      </c>
      <c r="I147" s="102">
        <f t="shared" si="10"/>
        <v>84.529039316239306</v>
      </c>
    </row>
    <row r="148" spans="1:9" s="29" customFormat="1" ht="13.5">
      <c r="A148" s="26"/>
      <c r="B148" s="46" t="s">
        <v>247</v>
      </c>
      <c r="C148" s="26">
        <v>611200</v>
      </c>
      <c r="D148" s="27" t="s">
        <v>20</v>
      </c>
      <c r="E148" s="26" t="s">
        <v>266</v>
      </c>
      <c r="F148" s="69">
        <v>480000</v>
      </c>
      <c r="G148" s="69">
        <f>SUM(F148/12)*3</f>
        <v>120000</v>
      </c>
      <c r="H148" s="105">
        <v>86819.07</v>
      </c>
      <c r="I148" s="102">
        <f t="shared" si="10"/>
        <v>72.349225000000004</v>
      </c>
    </row>
    <row r="149" spans="1:9" s="25" customFormat="1" ht="13.5">
      <c r="A149" s="22"/>
      <c r="B149" s="45"/>
      <c r="C149" s="22">
        <v>612000</v>
      </c>
      <c r="D149" s="23" t="s">
        <v>29</v>
      </c>
      <c r="E149" s="22" t="s">
        <v>267</v>
      </c>
      <c r="F149" s="67">
        <f>SUM(F150)</f>
        <v>376000</v>
      </c>
      <c r="G149" s="67">
        <f>SUM(G150)</f>
        <v>94000</v>
      </c>
      <c r="H149" s="103">
        <f>SUM(H150)</f>
        <v>80653.13</v>
      </c>
      <c r="I149" s="102">
        <f t="shared" si="10"/>
        <v>85.801202127659579</v>
      </c>
    </row>
    <row r="150" spans="1:9" s="29" customFormat="1" ht="13.5">
      <c r="A150" s="26"/>
      <c r="B150" s="46" t="s">
        <v>247</v>
      </c>
      <c r="C150" s="26">
        <v>612100</v>
      </c>
      <c r="D150" s="27" t="s">
        <v>31</v>
      </c>
      <c r="E150" s="26" t="s">
        <v>267</v>
      </c>
      <c r="F150" s="69">
        <v>376000</v>
      </c>
      <c r="G150" s="69">
        <f>SUM(F150/12)*3</f>
        <v>94000</v>
      </c>
      <c r="H150" s="105">
        <v>80653.13</v>
      </c>
      <c r="I150" s="102">
        <f t="shared" si="10"/>
        <v>85.801202127659579</v>
      </c>
    </row>
    <row r="151" spans="1:9" s="25" customFormat="1" ht="13.5">
      <c r="A151" s="22"/>
      <c r="B151" s="45"/>
      <c r="C151" s="22">
        <v>613000</v>
      </c>
      <c r="D151" s="23" t="s">
        <v>45</v>
      </c>
      <c r="E151" s="22" t="s">
        <v>184</v>
      </c>
      <c r="F151" s="67">
        <f>SUM(F152:F161)</f>
        <v>466900</v>
      </c>
      <c r="G151" s="67">
        <f>SUM(G152:G161)</f>
        <v>116725</v>
      </c>
      <c r="H151" s="103">
        <f>SUM(H152:H161)</f>
        <v>127992.43</v>
      </c>
      <c r="I151" s="102">
        <f t="shared" si="10"/>
        <v>109.65297065752837</v>
      </c>
    </row>
    <row r="152" spans="1:9" s="29" customFormat="1" ht="13.5">
      <c r="A152" s="26"/>
      <c r="B152" s="46" t="s">
        <v>268</v>
      </c>
      <c r="C152" s="26">
        <v>613100</v>
      </c>
      <c r="D152" s="27" t="s">
        <v>47</v>
      </c>
      <c r="E152" s="26" t="s">
        <v>186</v>
      </c>
      <c r="F152" s="69">
        <v>1000</v>
      </c>
      <c r="G152" s="69">
        <f t="shared" ref="G152:G160" si="11">SUM(F152/12)*3</f>
        <v>250</v>
      </c>
      <c r="H152" s="105">
        <v>0</v>
      </c>
      <c r="I152" s="102">
        <f t="shared" si="10"/>
        <v>0</v>
      </c>
    </row>
    <row r="153" spans="1:9" s="29" customFormat="1" ht="13.5">
      <c r="A153" s="26"/>
      <c r="B153" s="46" t="s">
        <v>268</v>
      </c>
      <c r="C153" s="26">
        <v>613200</v>
      </c>
      <c r="D153" s="27" t="s">
        <v>50</v>
      </c>
      <c r="E153" s="26" t="s">
        <v>269</v>
      </c>
      <c r="F153" s="69">
        <v>100000</v>
      </c>
      <c r="G153" s="69">
        <f t="shared" si="11"/>
        <v>25000</v>
      </c>
      <c r="H153" s="105">
        <v>40307.72</v>
      </c>
      <c r="I153" s="102">
        <f t="shared" si="10"/>
        <v>161.23088000000001</v>
      </c>
    </row>
    <row r="154" spans="1:9" s="29" customFormat="1" ht="13.5">
      <c r="A154" s="26"/>
      <c r="B154" s="46" t="s">
        <v>268</v>
      </c>
      <c r="C154" s="26">
        <v>613300</v>
      </c>
      <c r="D154" s="27" t="s">
        <v>270</v>
      </c>
      <c r="E154" s="26" t="s">
        <v>271</v>
      </c>
      <c r="F154" s="69">
        <v>90000</v>
      </c>
      <c r="G154" s="69">
        <f t="shared" si="11"/>
        <v>22500</v>
      </c>
      <c r="H154" s="105">
        <v>20394.72</v>
      </c>
      <c r="I154" s="102">
        <f t="shared" si="10"/>
        <v>90.643200000000007</v>
      </c>
    </row>
    <row r="155" spans="1:9" s="29" customFormat="1" ht="13.5">
      <c r="A155" s="26"/>
      <c r="B155" s="46" t="s">
        <v>268</v>
      </c>
      <c r="C155" s="26">
        <v>613400</v>
      </c>
      <c r="D155" s="27" t="s">
        <v>272</v>
      </c>
      <c r="E155" s="26" t="s">
        <v>273</v>
      </c>
      <c r="F155" s="69">
        <v>60000</v>
      </c>
      <c r="G155" s="69">
        <f t="shared" si="11"/>
        <v>15000</v>
      </c>
      <c r="H155" s="105">
        <v>17348.599999999999</v>
      </c>
      <c r="I155" s="102">
        <f t="shared" si="10"/>
        <v>115.65733333333333</v>
      </c>
    </row>
    <row r="156" spans="1:9" s="29" customFormat="1" ht="13.5">
      <c r="A156" s="26"/>
      <c r="B156" s="46" t="s">
        <v>268</v>
      </c>
      <c r="C156" s="26">
        <v>613500</v>
      </c>
      <c r="D156" s="27" t="s">
        <v>274</v>
      </c>
      <c r="E156" s="26" t="s">
        <v>275</v>
      </c>
      <c r="F156" s="69">
        <v>40000</v>
      </c>
      <c r="G156" s="69">
        <f t="shared" si="11"/>
        <v>10000</v>
      </c>
      <c r="H156" s="105">
        <v>8218.42</v>
      </c>
      <c r="I156" s="102">
        <f t="shared" si="10"/>
        <v>82.184200000000004</v>
      </c>
    </row>
    <row r="157" spans="1:9" s="29" customFormat="1" ht="13.5">
      <c r="A157" s="26"/>
      <c r="B157" s="46" t="s">
        <v>268</v>
      </c>
      <c r="C157" s="26">
        <v>613700</v>
      </c>
      <c r="D157" s="27" t="s">
        <v>276</v>
      </c>
      <c r="E157" s="26" t="s">
        <v>277</v>
      </c>
      <c r="F157" s="69">
        <v>45900</v>
      </c>
      <c r="G157" s="69">
        <f t="shared" si="11"/>
        <v>11475</v>
      </c>
      <c r="H157" s="105">
        <v>6932.26</v>
      </c>
      <c r="I157" s="102">
        <f t="shared" si="10"/>
        <v>60.411851851851857</v>
      </c>
    </row>
    <row r="158" spans="1:9" s="29" customFormat="1" ht="13.5">
      <c r="A158" s="26"/>
      <c r="B158" s="46" t="s">
        <v>268</v>
      </c>
      <c r="C158" s="26">
        <v>613800</v>
      </c>
      <c r="D158" s="27" t="s">
        <v>278</v>
      </c>
      <c r="E158" s="26" t="s">
        <v>279</v>
      </c>
      <c r="F158" s="69">
        <v>15000</v>
      </c>
      <c r="G158" s="69">
        <f t="shared" si="11"/>
        <v>3750</v>
      </c>
      <c r="H158" s="105">
        <v>564.26</v>
      </c>
      <c r="I158" s="102">
        <f t="shared" si="10"/>
        <v>15.046933333333333</v>
      </c>
    </row>
    <row r="159" spans="1:9" s="29" customFormat="1" ht="13.5">
      <c r="A159" s="26"/>
      <c r="B159" s="46" t="s">
        <v>189</v>
      </c>
      <c r="C159" s="26">
        <v>613900</v>
      </c>
      <c r="D159" s="61" t="s">
        <v>280</v>
      </c>
      <c r="E159" s="26" t="s">
        <v>355</v>
      </c>
      <c r="F159" s="69">
        <v>15000</v>
      </c>
      <c r="G159" s="69">
        <f t="shared" si="11"/>
        <v>3750</v>
      </c>
      <c r="H159" s="105">
        <v>1776</v>
      </c>
      <c r="I159" s="102">
        <f t="shared" si="10"/>
        <v>47.36</v>
      </c>
    </row>
    <row r="160" spans="1:9" s="29" customFormat="1" ht="13.5">
      <c r="A160" s="26"/>
      <c r="B160" s="46" t="s">
        <v>268</v>
      </c>
      <c r="C160" s="26">
        <v>613900</v>
      </c>
      <c r="D160" s="27" t="s">
        <v>400</v>
      </c>
      <c r="E160" s="26" t="s">
        <v>187</v>
      </c>
      <c r="F160" s="69">
        <v>100000</v>
      </c>
      <c r="G160" s="69">
        <f t="shared" si="11"/>
        <v>25000</v>
      </c>
      <c r="H160" s="105">
        <v>32450.45</v>
      </c>
      <c r="I160" s="102">
        <f t="shared" si="10"/>
        <v>129.80180000000001</v>
      </c>
    </row>
    <row r="161" spans="1:9" s="29" customFormat="1" ht="13.5" hidden="1">
      <c r="A161" s="26"/>
      <c r="B161" s="46"/>
      <c r="C161" s="26"/>
      <c r="D161" s="27"/>
      <c r="E161" s="26"/>
      <c r="F161" s="69"/>
      <c r="G161" s="69"/>
      <c r="H161" s="105"/>
      <c r="I161" s="102" t="e">
        <f t="shared" si="10"/>
        <v>#DIV/0!</v>
      </c>
    </row>
    <row r="162" spans="1:9" s="25" customFormat="1" ht="13.5" customHeight="1">
      <c r="A162" s="22"/>
      <c r="B162" s="45"/>
      <c r="C162" s="22">
        <v>614000</v>
      </c>
      <c r="D162" s="23" t="s">
        <v>282</v>
      </c>
      <c r="E162" s="22" t="s">
        <v>197</v>
      </c>
      <c r="F162" s="67">
        <f>SUM(F163)</f>
        <v>180000</v>
      </c>
      <c r="G162" s="67">
        <f>SUM(G163)</f>
        <v>45000</v>
      </c>
      <c r="H162" s="103">
        <f>SUM(H163)</f>
        <v>35802.839999999997</v>
      </c>
      <c r="I162" s="102">
        <f t="shared" si="10"/>
        <v>79.56186666666666</v>
      </c>
    </row>
    <row r="163" spans="1:9" s="29" customFormat="1" ht="13.5">
      <c r="A163" s="26"/>
      <c r="B163" s="46" t="s">
        <v>189</v>
      </c>
      <c r="C163" s="26">
        <v>614200</v>
      </c>
      <c r="D163" s="27" t="s">
        <v>283</v>
      </c>
      <c r="E163" s="26" t="s">
        <v>336</v>
      </c>
      <c r="F163" s="69">
        <v>180000</v>
      </c>
      <c r="G163" s="69">
        <f>SUM(F163/12)*3</f>
        <v>45000</v>
      </c>
      <c r="H163" s="105">
        <v>35802.839999999997</v>
      </c>
      <c r="I163" s="102">
        <f t="shared" si="10"/>
        <v>79.56186666666666</v>
      </c>
    </row>
    <row r="164" spans="1:9" s="25" customFormat="1" ht="13.5">
      <c r="A164" s="22"/>
      <c r="B164" s="45"/>
      <c r="C164" s="22">
        <v>821000</v>
      </c>
      <c r="D164" s="23">
        <v>2</v>
      </c>
      <c r="E164" s="54" t="s">
        <v>214</v>
      </c>
      <c r="F164" s="67">
        <f>SUM(F165:F167)</f>
        <v>160400</v>
      </c>
      <c r="G164" s="67">
        <f>SUM(G165:G167)</f>
        <v>40100</v>
      </c>
      <c r="H164" s="103">
        <f>SUM(H165:H167)</f>
        <v>0</v>
      </c>
      <c r="I164" s="102">
        <f t="shared" si="10"/>
        <v>0</v>
      </c>
    </row>
    <row r="165" spans="1:9" s="29" customFormat="1" ht="13.5">
      <c r="A165" s="26"/>
      <c r="B165" s="46" t="s">
        <v>268</v>
      </c>
      <c r="C165" s="26">
        <v>821300</v>
      </c>
      <c r="D165" s="27" t="s">
        <v>54</v>
      </c>
      <c r="E165" s="26" t="s">
        <v>287</v>
      </c>
      <c r="F165" s="69">
        <v>81000</v>
      </c>
      <c r="G165" s="69">
        <f>SUM(F165/12)*3</f>
        <v>20250</v>
      </c>
      <c r="H165" s="105">
        <v>0</v>
      </c>
      <c r="I165" s="102">
        <f t="shared" si="10"/>
        <v>0</v>
      </c>
    </row>
    <row r="166" spans="1:9" s="29" customFormat="1" ht="13.5" hidden="1">
      <c r="A166" s="26"/>
      <c r="B166" s="46"/>
      <c r="C166" s="26"/>
      <c r="D166" s="27"/>
      <c r="E166" s="26"/>
      <c r="F166" s="69"/>
      <c r="G166" s="69">
        <f>SUM(F166/12)*3</f>
        <v>0</v>
      </c>
      <c r="H166" s="105"/>
      <c r="I166" s="102" t="e">
        <f t="shared" si="10"/>
        <v>#DIV/0!</v>
      </c>
    </row>
    <row r="167" spans="1:9" s="29" customFormat="1" ht="13.5">
      <c r="A167" s="26"/>
      <c r="B167" s="46" t="s">
        <v>268</v>
      </c>
      <c r="C167" s="26">
        <v>821600</v>
      </c>
      <c r="D167" s="27" t="s">
        <v>72</v>
      </c>
      <c r="E167" s="26" t="s">
        <v>288</v>
      </c>
      <c r="F167" s="69">
        <v>79400</v>
      </c>
      <c r="G167" s="69">
        <f>SUM(F167/12)*3</f>
        <v>19850</v>
      </c>
      <c r="H167" s="105">
        <v>0</v>
      </c>
      <c r="I167" s="102">
        <f t="shared" si="10"/>
        <v>0</v>
      </c>
    </row>
    <row r="168" spans="1:9" s="29" customFormat="1" ht="13.5">
      <c r="A168" s="26"/>
      <c r="B168" s="46"/>
      <c r="C168" s="26"/>
      <c r="D168" s="27"/>
      <c r="E168" s="54" t="s">
        <v>418</v>
      </c>
      <c r="F168" s="67">
        <f>SUM(F145+F164)</f>
        <v>5173300</v>
      </c>
      <c r="G168" s="67">
        <f>SUM(G145+G164)</f>
        <v>1293325</v>
      </c>
      <c r="H168" s="103">
        <f>SUM(H145+H164)</f>
        <v>1073009.79</v>
      </c>
      <c r="I168" s="102">
        <f t="shared" si="10"/>
        <v>82.965209054182054</v>
      </c>
    </row>
    <row r="169" spans="1:9" s="17" customFormat="1" ht="12.75">
      <c r="A169" s="11" t="s">
        <v>407</v>
      </c>
      <c r="B169" s="49"/>
      <c r="C169" s="49"/>
      <c r="D169" s="50"/>
      <c r="E169" s="55" t="s">
        <v>455</v>
      </c>
      <c r="F169" s="72"/>
      <c r="G169" s="72"/>
      <c r="H169" s="111"/>
      <c r="I169" s="111"/>
    </row>
    <row r="170" spans="1:9" s="21" customFormat="1" ht="13.5">
      <c r="A170" s="18"/>
      <c r="B170" s="18"/>
      <c r="C170" s="18">
        <v>610000</v>
      </c>
      <c r="D170" s="19">
        <v>1</v>
      </c>
      <c r="E170" s="18" t="s">
        <v>183</v>
      </c>
      <c r="F170" s="66">
        <f>SUM(F171)</f>
        <v>34500</v>
      </c>
      <c r="G170" s="66">
        <f>SUM(G171)</f>
        <v>8625</v>
      </c>
      <c r="H170" s="102">
        <f>SUM(H171)</f>
        <v>2449.4499999999998</v>
      </c>
      <c r="I170" s="102">
        <f t="shared" ref="I170:I175" si="12">SUM(H170/(G170/100))</f>
        <v>28.399420289855069</v>
      </c>
    </row>
    <row r="171" spans="1:9" s="25" customFormat="1" ht="13.5">
      <c r="A171" s="22"/>
      <c r="B171" s="45"/>
      <c r="C171" s="22">
        <v>613000</v>
      </c>
      <c r="D171" s="23" t="s">
        <v>10</v>
      </c>
      <c r="E171" s="22" t="s">
        <v>184</v>
      </c>
      <c r="F171" s="67">
        <f>SUM(F172:F173)</f>
        <v>34500</v>
      </c>
      <c r="G171" s="67">
        <f>SUM(G172:G173)</f>
        <v>8625</v>
      </c>
      <c r="H171" s="103">
        <f>SUM(H172:H173)</f>
        <v>2449.4499999999998</v>
      </c>
      <c r="I171" s="102">
        <f t="shared" si="12"/>
        <v>28.399420289855069</v>
      </c>
    </row>
    <row r="172" spans="1:9" s="29" customFormat="1" ht="13.5">
      <c r="A172" s="26"/>
      <c r="B172" s="46" t="s">
        <v>185</v>
      </c>
      <c r="C172" s="26">
        <v>613100</v>
      </c>
      <c r="D172" s="27" t="s">
        <v>12</v>
      </c>
      <c r="E172" s="26" t="s">
        <v>186</v>
      </c>
      <c r="F172" s="69">
        <v>4500</v>
      </c>
      <c r="G172" s="69">
        <f>SUM(F172/12)*3</f>
        <v>1125</v>
      </c>
      <c r="H172" s="105">
        <v>0</v>
      </c>
      <c r="I172" s="102">
        <f t="shared" si="12"/>
        <v>0</v>
      </c>
    </row>
    <row r="173" spans="1:9" s="29" customFormat="1" ht="13.5">
      <c r="A173" s="26"/>
      <c r="B173" s="46" t="s">
        <v>185</v>
      </c>
      <c r="C173" s="26">
        <v>613900</v>
      </c>
      <c r="D173" s="27" t="s">
        <v>20</v>
      </c>
      <c r="E173" s="26" t="s">
        <v>187</v>
      </c>
      <c r="F173" s="69">
        <v>30000</v>
      </c>
      <c r="G173" s="69">
        <f>SUM(F173/12)*3</f>
        <v>7500</v>
      </c>
      <c r="H173" s="105">
        <v>2449.4499999999998</v>
      </c>
      <c r="I173" s="102">
        <f t="shared" si="12"/>
        <v>32.659333333333329</v>
      </c>
    </row>
    <row r="174" spans="1:9" s="25" customFormat="1" ht="13.5">
      <c r="A174" s="22"/>
      <c r="B174" s="45" t="s">
        <v>185</v>
      </c>
      <c r="C174" s="22"/>
      <c r="D174" s="23" t="s">
        <v>313</v>
      </c>
      <c r="E174" s="22" t="s">
        <v>188</v>
      </c>
      <c r="F174" s="67">
        <v>20000</v>
      </c>
      <c r="G174" s="69">
        <f>SUM(F174/12)*3</f>
        <v>5000</v>
      </c>
      <c r="H174" s="103">
        <v>0</v>
      </c>
      <c r="I174" s="102">
        <f t="shared" si="12"/>
        <v>0</v>
      </c>
    </row>
    <row r="175" spans="1:9" s="29" customFormat="1" ht="13.5">
      <c r="A175" s="26"/>
      <c r="B175" s="26"/>
      <c r="C175" s="26"/>
      <c r="D175" s="27"/>
      <c r="E175" s="54" t="s">
        <v>419</v>
      </c>
      <c r="F175" s="67">
        <f>SUM(F170+F174)</f>
        <v>54500</v>
      </c>
      <c r="G175" s="67">
        <f>SUM(G170+G174)</f>
        <v>13625</v>
      </c>
      <c r="H175" s="103">
        <f>SUM(H170+H174)</f>
        <v>2449.4499999999998</v>
      </c>
      <c r="I175" s="102">
        <f t="shared" si="12"/>
        <v>17.97761467889908</v>
      </c>
    </row>
    <row r="176" spans="1:9" s="17" customFormat="1" ht="12.75">
      <c r="A176" s="11" t="s">
        <v>408</v>
      </c>
      <c r="B176" s="49"/>
      <c r="C176" s="49"/>
      <c r="D176" s="50"/>
      <c r="E176" s="55" t="s">
        <v>456</v>
      </c>
      <c r="F176" s="72"/>
      <c r="G176" s="72"/>
      <c r="H176" s="111"/>
      <c r="I176" s="111"/>
    </row>
    <row r="177" spans="1:9" s="21" customFormat="1" ht="13.5">
      <c r="A177" s="18"/>
      <c r="B177" s="18"/>
      <c r="C177" s="18">
        <v>610000</v>
      </c>
      <c r="D177" s="19">
        <v>1</v>
      </c>
      <c r="E177" s="18" t="s">
        <v>183</v>
      </c>
      <c r="F177" s="66">
        <f>SUM(F178)</f>
        <v>184000</v>
      </c>
      <c r="G177" s="66">
        <f>SUM(G178)</f>
        <v>46000</v>
      </c>
      <c r="H177" s="102">
        <f>SUM(H178)</f>
        <v>36804.619999999995</v>
      </c>
      <c r="I177" s="102">
        <f t="shared" ref="I177:I185" si="13">SUM(H177/(G177/100))</f>
        <v>80.010043478260854</v>
      </c>
    </row>
    <row r="178" spans="1:9" s="25" customFormat="1" ht="13.5">
      <c r="A178" s="22"/>
      <c r="B178" s="45"/>
      <c r="C178" s="22">
        <v>613000</v>
      </c>
      <c r="D178" s="23" t="s">
        <v>10</v>
      </c>
      <c r="E178" s="22" t="s">
        <v>184</v>
      </c>
      <c r="F178" s="67">
        <f>SUM(F179:F184)</f>
        <v>184000</v>
      </c>
      <c r="G178" s="67">
        <f>SUM(G179:G184)</f>
        <v>46000</v>
      </c>
      <c r="H178" s="103">
        <f>SUM(H179:H184)</f>
        <v>36804.619999999995</v>
      </c>
      <c r="I178" s="102">
        <f t="shared" si="13"/>
        <v>80.010043478260854</v>
      </c>
    </row>
    <row r="179" spans="1:9" s="29" customFormat="1" ht="13.5">
      <c r="A179" s="26"/>
      <c r="B179" s="46" t="s">
        <v>185</v>
      </c>
      <c r="C179" s="26">
        <v>613100</v>
      </c>
      <c r="D179" s="27" t="s">
        <v>12</v>
      </c>
      <c r="E179" s="26" t="s">
        <v>186</v>
      </c>
      <c r="F179" s="69">
        <v>1000</v>
      </c>
      <c r="G179" s="69">
        <f t="shared" ref="G179:G184" si="14">SUM(F179/12)*3</f>
        <v>250</v>
      </c>
      <c r="H179" s="105">
        <v>0</v>
      </c>
      <c r="I179" s="102">
        <f t="shared" si="13"/>
        <v>0</v>
      </c>
    </row>
    <row r="180" spans="1:9" s="29" customFormat="1" ht="13.5">
      <c r="A180" s="26"/>
      <c r="B180" s="46" t="s">
        <v>185</v>
      </c>
      <c r="C180" s="26">
        <v>613900</v>
      </c>
      <c r="D180" s="27" t="s">
        <v>20</v>
      </c>
      <c r="E180" s="26" t="s">
        <v>187</v>
      </c>
      <c r="F180" s="69">
        <v>20000</v>
      </c>
      <c r="G180" s="69">
        <f t="shared" si="14"/>
        <v>5000</v>
      </c>
      <c r="H180" s="105">
        <v>930.38</v>
      </c>
      <c r="I180" s="102">
        <f t="shared" si="13"/>
        <v>18.607600000000001</v>
      </c>
    </row>
    <row r="181" spans="1:9" s="29" customFormat="1" ht="13.5">
      <c r="A181" s="26"/>
      <c r="B181" s="46" t="s">
        <v>185</v>
      </c>
      <c r="C181" s="26">
        <v>613900</v>
      </c>
      <c r="D181" s="27" t="s">
        <v>23</v>
      </c>
      <c r="E181" s="26" t="s">
        <v>228</v>
      </c>
      <c r="F181" s="69">
        <v>20000</v>
      </c>
      <c r="G181" s="69">
        <f t="shared" si="14"/>
        <v>5000</v>
      </c>
      <c r="H181" s="105">
        <v>2338.83</v>
      </c>
      <c r="I181" s="102">
        <f t="shared" si="13"/>
        <v>46.776600000000002</v>
      </c>
    </row>
    <row r="182" spans="1:9" s="29" customFormat="1" ht="13.5">
      <c r="A182" s="26"/>
      <c r="B182" s="46" t="s">
        <v>247</v>
      </c>
      <c r="C182" s="26">
        <v>613900</v>
      </c>
      <c r="D182" s="27" t="s">
        <v>192</v>
      </c>
      <c r="E182" s="26" t="s">
        <v>480</v>
      </c>
      <c r="F182" s="69">
        <v>16000</v>
      </c>
      <c r="G182" s="69">
        <f t="shared" si="14"/>
        <v>4000</v>
      </c>
      <c r="H182" s="105">
        <v>3882</v>
      </c>
      <c r="I182" s="102">
        <f t="shared" si="13"/>
        <v>97.05</v>
      </c>
    </row>
    <row r="183" spans="1:9" s="29" customFormat="1" ht="13.5">
      <c r="A183" s="26"/>
      <c r="B183" s="46" t="s">
        <v>185</v>
      </c>
      <c r="C183" s="26">
        <v>613900</v>
      </c>
      <c r="D183" s="27" t="s">
        <v>193</v>
      </c>
      <c r="E183" s="26" t="s">
        <v>289</v>
      </c>
      <c r="F183" s="69">
        <v>112000</v>
      </c>
      <c r="G183" s="69">
        <f t="shared" si="14"/>
        <v>28000</v>
      </c>
      <c r="H183" s="105">
        <v>28530.21</v>
      </c>
      <c r="I183" s="102">
        <f t="shared" si="13"/>
        <v>101.89360714285714</v>
      </c>
    </row>
    <row r="184" spans="1:9" s="29" customFormat="1" ht="13.5">
      <c r="A184" s="26"/>
      <c r="B184" s="46" t="s">
        <v>247</v>
      </c>
      <c r="C184" s="26">
        <v>613900</v>
      </c>
      <c r="D184" s="27" t="s">
        <v>194</v>
      </c>
      <c r="E184" s="26" t="s">
        <v>281</v>
      </c>
      <c r="F184" s="69">
        <v>15000</v>
      </c>
      <c r="G184" s="69">
        <f t="shared" si="14"/>
        <v>3750</v>
      </c>
      <c r="H184" s="105">
        <v>1123.2</v>
      </c>
      <c r="I184" s="102">
        <f t="shared" si="13"/>
        <v>29.952000000000002</v>
      </c>
    </row>
    <row r="185" spans="1:9" s="29" customFormat="1" ht="13.5">
      <c r="A185" s="26"/>
      <c r="B185" s="26"/>
      <c r="C185" s="26"/>
      <c r="D185" s="27"/>
      <c r="E185" s="54" t="s">
        <v>420</v>
      </c>
      <c r="F185" s="67">
        <f>SUM(F177)</f>
        <v>184000</v>
      </c>
      <c r="G185" s="67">
        <f>SUM(G177)</f>
        <v>46000</v>
      </c>
      <c r="H185" s="103">
        <f>SUM(H177)</f>
        <v>36804.619999999995</v>
      </c>
      <c r="I185" s="102">
        <f t="shared" si="13"/>
        <v>80.010043478260854</v>
      </c>
    </row>
    <row r="186" spans="1:9" s="17" customFormat="1" ht="12.75">
      <c r="A186" s="11" t="s">
        <v>409</v>
      </c>
      <c r="B186" s="49"/>
      <c r="C186" s="49"/>
      <c r="D186" s="50"/>
      <c r="E186" s="55" t="s">
        <v>457</v>
      </c>
      <c r="F186" s="72"/>
      <c r="G186" s="72"/>
      <c r="H186" s="111"/>
      <c r="I186" s="111"/>
    </row>
    <row r="187" spans="1:9" s="21" customFormat="1" ht="13.5">
      <c r="A187" s="18"/>
      <c r="B187" s="18"/>
      <c r="C187" s="18">
        <v>610000</v>
      </c>
      <c r="D187" s="19">
        <v>1</v>
      </c>
      <c r="E187" s="18" t="s">
        <v>183</v>
      </c>
      <c r="F187" s="66">
        <f>SUM(F188)</f>
        <v>6000</v>
      </c>
      <c r="G187" s="66">
        <f>SUM(G188)</f>
        <v>1500</v>
      </c>
      <c r="H187" s="102">
        <f>SUM(H188)</f>
        <v>0</v>
      </c>
      <c r="I187" s="102">
        <f t="shared" ref="I187:I191" si="15">SUM(H187/(G187/100))</f>
        <v>0</v>
      </c>
    </row>
    <row r="188" spans="1:9" s="25" customFormat="1" ht="13.5">
      <c r="A188" s="22"/>
      <c r="B188" s="45"/>
      <c r="C188" s="22">
        <v>613000</v>
      </c>
      <c r="D188" s="23" t="s">
        <v>10</v>
      </c>
      <c r="E188" s="22" t="s">
        <v>184</v>
      </c>
      <c r="F188" s="67">
        <f>SUM(F189:F190)</f>
        <v>6000</v>
      </c>
      <c r="G188" s="67">
        <f>SUM(G189:G190)</f>
        <v>1500</v>
      </c>
      <c r="H188" s="103">
        <f>SUM(H189:H190)</f>
        <v>0</v>
      </c>
      <c r="I188" s="102">
        <f t="shared" si="15"/>
        <v>0</v>
      </c>
    </row>
    <row r="189" spans="1:9" s="29" customFormat="1" ht="13.5">
      <c r="A189" s="26"/>
      <c r="B189" s="46" t="s">
        <v>185</v>
      </c>
      <c r="C189" s="26">
        <v>613100</v>
      </c>
      <c r="D189" s="27" t="s">
        <v>12</v>
      </c>
      <c r="E189" s="26" t="s">
        <v>186</v>
      </c>
      <c r="F189" s="69">
        <v>1000</v>
      </c>
      <c r="G189" s="69">
        <f>SUM(F189/12)*3</f>
        <v>250</v>
      </c>
      <c r="H189" s="105">
        <v>0</v>
      </c>
      <c r="I189" s="102">
        <f t="shared" si="15"/>
        <v>0</v>
      </c>
    </row>
    <row r="190" spans="1:9" s="29" customFormat="1" ht="13.5">
      <c r="A190" s="26"/>
      <c r="B190" s="46" t="s">
        <v>185</v>
      </c>
      <c r="C190" s="26">
        <v>613900</v>
      </c>
      <c r="D190" s="27" t="s">
        <v>20</v>
      </c>
      <c r="E190" s="26" t="s">
        <v>187</v>
      </c>
      <c r="F190" s="69">
        <v>5000</v>
      </c>
      <c r="G190" s="69">
        <f>SUM(F190/12)*3</f>
        <v>1250</v>
      </c>
      <c r="H190" s="105">
        <v>0</v>
      </c>
      <c r="I190" s="102">
        <f t="shared" si="15"/>
        <v>0</v>
      </c>
    </row>
    <row r="191" spans="1:9" s="29" customFormat="1" ht="13.5">
      <c r="A191" s="26"/>
      <c r="B191" s="26"/>
      <c r="C191" s="26"/>
      <c r="D191" s="27"/>
      <c r="E191" s="54" t="s">
        <v>421</v>
      </c>
      <c r="F191" s="67">
        <f>SUM(F187)</f>
        <v>6000</v>
      </c>
      <c r="G191" s="67">
        <f>SUM(G187)</f>
        <v>1500</v>
      </c>
      <c r="H191" s="103">
        <f>SUM(H187)</f>
        <v>0</v>
      </c>
      <c r="I191" s="102">
        <f t="shared" si="15"/>
        <v>0</v>
      </c>
    </row>
    <row r="192" spans="1:9" s="29" customFormat="1" ht="12.75">
      <c r="A192" s="11" t="s">
        <v>410</v>
      </c>
      <c r="B192" s="14"/>
      <c r="C192" s="14"/>
      <c r="D192" s="15"/>
      <c r="E192" s="14" t="s">
        <v>458</v>
      </c>
      <c r="F192" s="65"/>
      <c r="G192" s="65"/>
      <c r="H192" s="101"/>
      <c r="I192" s="101"/>
    </row>
    <row r="193" spans="1:9" s="21" customFormat="1" ht="13.5">
      <c r="A193" s="18"/>
      <c r="B193" s="18"/>
      <c r="C193" s="18">
        <v>610000</v>
      </c>
      <c r="D193" s="19">
        <v>1</v>
      </c>
      <c r="E193" s="18" t="s">
        <v>183</v>
      </c>
      <c r="F193" s="66">
        <f>SUM(F194)</f>
        <v>4000</v>
      </c>
      <c r="G193" s="66">
        <f>SUM(G194)</f>
        <v>1000</v>
      </c>
      <c r="H193" s="102">
        <f>SUM(H194)</f>
        <v>44.4</v>
      </c>
      <c r="I193" s="102">
        <f t="shared" ref="I193:I197" si="16">SUM(H193/(G193/100))</f>
        <v>4.4399999999999995</v>
      </c>
    </row>
    <row r="194" spans="1:9" s="25" customFormat="1" ht="13.5">
      <c r="A194" s="22"/>
      <c r="B194" s="45"/>
      <c r="C194" s="22">
        <v>613000</v>
      </c>
      <c r="D194" s="23" t="s">
        <v>10</v>
      </c>
      <c r="E194" s="22" t="s">
        <v>184</v>
      </c>
      <c r="F194" s="67">
        <f>SUM(F195:F196)</f>
        <v>4000</v>
      </c>
      <c r="G194" s="67">
        <f>SUM(G195:G196)</f>
        <v>1000</v>
      </c>
      <c r="H194" s="103">
        <f>SUM(H195:H196)</f>
        <v>44.4</v>
      </c>
      <c r="I194" s="102">
        <f t="shared" si="16"/>
        <v>4.4399999999999995</v>
      </c>
    </row>
    <row r="195" spans="1:9" s="29" customFormat="1" ht="13.5">
      <c r="A195" s="26"/>
      <c r="B195" s="46" t="s">
        <v>209</v>
      </c>
      <c r="C195" s="26">
        <v>613100</v>
      </c>
      <c r="D195" s="27" t="s">
        <v>12</v>
      </c>
      <c r="E195" s="26" t="s">
        <v>186</v>
      </c>
      <c r="F195" s="69">
        <v>1000</v>
      </c>
      <c r="G195" s="69">
        <f>SUM(F195/12)*3</f>
        <v>250</v>
      </c>
      <c r="H195" s="105">
        <v>0</v>
      </c>
      <c r="I195" s="102">
        <f t="shared" si="16"/>
        <v>0</v>
      </c>
    </row>
    <row r="196" spans="1:9" s="29" customFormat="1" ht="13.5">
      <c r="A196" s="26"/>
      <c r="B196" s="46" t="s">
        <v>209</v>
      </c>
      <c r="C196" s="26">
        <v>613900</v>
      </c>
      <c r="D196" s="27" t="s">
        <v>20</v>
      </c>
      <c r="E196" s="26" t="s">
        <v>187</v>
      </c>
      <c r="F196" s="69">
        <v>3000</v>
      </c>
      <c r="G196" s="69">
        <f>SUM(F196/12)*3</f>
        <v>750</v>
      </c>
      <c r="H196" s="105">
        <v>44.4</v>
      </c>
      <c r="I196" s="102">
        <f t="shared" si="16"/>
        <v>5.92</v>
      </c>
    </row>
    <row r="197" spans="1:9" s="29" customFormat="1" ht="13.5">
      <c r="A197" s="26"/>
      <c r="B197" s="26"/>
      <c r="C197" s="26"/>
      <c r="D197" s="27"/>
      <c r="E197" s="54" t="s">
        <v>422</v>
      </c>
      <c r="F197" s="67">
        <f>SUM(F193)</f>
        <v>4000</v>
      </c>
      <c r="G197" s="67">
        <f>SUM(G193)</f>
        <v>1000</v>
      </c>
      <c r="H197" s="103">
        <f>SUM(H193)</f>
        <v>44.4</v>
      </c>
      <c r="I197" s="102">
        <f t="shared" si="16"/>
        <v>4.4399999999999995</v>
      </c>
    </row>
    <row r="198" spans="1:9" s="17" customFormat="1" ht="12.75" customHeight="1">
      <c r="A198" s="48" t="s">
        <v>411</v>
      </c>
      <c r="B198" s="49"/>
      <c r="C198" s="49"/>
      <c r="D198" s="50"/>
      <c r="E198" s="49" t="s">
        <v>459</v>
      </c>
      <c r="F198" s="72"/>
      <c r="G198" s="72"/>
      <c r="H198" s="111"/>
      <c r="I198" s="111"/>
    </row>
    <row r="199" spans="1:9" s="21" customFormat="1" ht="13.5">
      <c r="A199" s="18"/>
      <c r="B199" s="18"/>
      <c r="C199" s="18">
        <v>610000</v>
      </c>
      <c r="D199" s="19">
        <v>1</v>
      </c>
      <c r="E199" s="18" t="s">
        <v>183</v>
      </c>
      <c r="F199" s="66">
        <f>SUM(F200+F203+F205+F214)</f>
        <v>2936500</v>
      </c>
      <c r="G199" s="66">
        <f>SUM(G200+G203+G205+G214)</f>
        <v>734125</v>
      </c>
      <c r="H199" s="102">
        <f>SUM(H200+H203+H205+H214)</f>
        <v>1585026.58</v>
      </c>
      <c r="I199" s="102">
        <f t="shared" ref="I199:I223" si="17">SUM(H199/(G199/100))</f>
        <v>215.90690686191044</v>
      </c>
    </row>
    <row r="200" spans="1:9" s="25" customFormat="1" ht="13.5">
      <c r="A200" s="22"/>
      <c r="B200" s="45"/>
      <c r="C200" s="22">
        <v>611000</v>
      </c>
      <c r="D200" s="23" t="s">
        <v>10</v>
      </c>
      <c r="E200" s="22" t="s">
        <v>264</v>
      </c>
      <c r="F200" s="67">
        <f>SUM(F201+F202)</f>
        <v>478000</v>
      </c>
      <c r="G200" s="67">
        <f>SUM(G201+G202)</f>
        <v>119500</v>
      </c>
      <c r="H200" s="103">
        <f>SUM(H201+H202)</f>
        <v>114269.83</v>
      </c>
      <c r="I200" s="102">
        <f t="shared" si="17"/>
        <v>95.623288702928875</v>
      </c>
    </row>
    <row r="201" spans="1:9" s="29" customFormat="1" ht="13.5">
      <c r="A201" s="26"/>
      <c r="B201" s="46">
        <v>1091</v>
      </c>
      <c r="C201" s="26">
        <v>611100</v>
      </c>
      <c r="D201" s="27" t="s">
        <v>12</v>
      </c>
      <c r="E201" s="26" t="s">
        <v>265</v>
      </c>
      <c r="F201" s="69">
        <v>413000</v>
      </c>
      <c r="G201" s="69">
        <f>SUM(F201/12)*3</f>
        <v>103250</v>
      </c>
      <c r="H201" s="105">
        <v>100805.36</v>
      </c>
      <c r="I201" s="102">
        <f t="shared" si="17"/>
        <v>97.63230992736078</v>
      </c>
    </row>
    <row r="202" spans="1:9" s="29" customFormat="1" ht="13.5">
      <c r="A202" s="26"/>
      <c r="B202" s="46">
        <v>1091</v>
      </c>
      <c r="C202" s="26">
        <v>611200</v>
      </c>
      <c r="D202" s="27" t="s">
        <v>20</v>
      </c>
      <c r="E202" s="26" t="s">
        <v>266</v>
      </c>
      <c r="F202" s="69">
        <v>65000</v>
      </c>
      <c r="G202" s="69">
        <f>SUM(F202/12)*3</f>
        <v>16250</v>
      </c>
      <c r="H202" s="105">
        <v>13464.47</v>
      </c>
      <c r="I202" s="102">
        <f t="shared" si="17"/>
        <v>82.858276923076914</v>
      </c>
    </row>
    <row r="203" spans="1:9" s="25" customFormat="1" ht="13.5">
      <c r="A203" s="22"/>
      <c r="B203" s="45"/>
      <c r="C203" s="22">
        <v>612000</v>
      </c>
      <c r="D203" s="23" t="s">
        <v>29</v>
      </c>
      <c r="E203" s="22" t="s">
        <v>267</v>
      </c>
      <c r="F203" s="67">
        <f>SUM(F204)</f>
        <v>44000</v>
      </c>
      <c r="G203" s="67">
        <f>SUM(G204)</f>
        <v>11000</v>
      </c>
      <c r="H203" s="103">
        <f>SUM(H204)</f>
        <v>10617.58</v>
      </c>
      <c r="I203" s="102">
        <f t="shared" si="17"/>
        <v>96.523454545454541</v>
      </c>
    </row>
    <row r="204" spans="1:9" s="29" customFormat="1" ht="13.5">
      <c r="A204" s="26"/>
      <c r="B204" s="46">
        <v>1091</v>
      </c>
      <c r="C204" s="26">
        <v>612100</v>
      </c>
      <c r="D204" s="27" t="s">
        <v>31</v>
      </c>
      <c r="E204" s="26" t="s">
        <v>267</v>
      </c>
      <c r="F204" s="69">
        <v>44000</v>
      </c>
      <c r="G204" s="69">
        <f>SUM(F204/12)*3</f>
        <v>11000</v>
      </c>
      <c r="H204" s="105">
        <v>10617.58</v>
      </c>
      <c r="I204" s="102">
        <f t="shared" si="17"/>
        <v>96.523454545454541</v>
      </c>
    </row>
    <row r="205" spans="1:9" s="25" customFormat="1" ht="13.5">
      <c r="A205" s="22"/>
      <c r="B205" s="45"/>
      <c r="C205" s="22">
        <v>613000</v>
      </c>
      <c r="D205" s="23" t="s">
        <v>45</v>
      </c>
      <c r="E205" s="22" t="s">
        <v>184</v>
      </c>
      <c r="F205" s="67">
        <f>SUM(F206:F213)</f>
        <v>64500</v>
      </c>
      <c r="G205" s="67">
        <f>SUM(G206:G213)</f>
        <v>16125</v>
      </c>
      <c r="H205" s="103">
        <f>SUM(H206:H213)</f>
        <v>16441.060000000001</v>
      </c>
      <c r="I205" s="102">
        <f t="shared" si="17"/>
        <v>101.96006201550388</v>
      </c>
    </row>
    <row r="206" spans="1:9" s="29" customFormat="1" ht="13.5">
      <c r="A206" s="26"/>
      <c r="B206" s="46">
        <v>1091</v>
      </c>
      <c r="C206" s="26">
        <v>613100</v>
      </c>
      <c r="D206" s="27" t="s">
        <v>47</v>
      </c>
      <c r="E206" s="26" t="s">
        <v>186</v>
      </c>
      <c r="F206" s="69">
        <v>1000</v>
      </c>
      <c r="G206" s="69">
        <f t="shared" ref="G206:G213" si="18">SUM(F206/12)*3</f>
        <v>250</v>
      </c>
      <c r="H206" s="105">
        <v>0</v>
      </c>
      <c r="I206" s="102">
        <f t="shared" si="17"/>
        <v>0</v>
      </c>
    </row>
    <row r="207" spans="1:9" s="29" customFormat="1" ht="13.5">
      <c r="A207" s="26"/>
      <c r="B207" s="46">
        <v>1091</v>
      </c>
      <c r="C207" s="26">
        <v>613200</v>
      </c>
      <c r="D207" s="27" t="s">
        <v>50</v>
      </c>
      <c r="E207" s="26" t="s">
        <v>269</v>
      </c>
      <c r="F207" s="69">
        <v>14000</v>
      </c>
      <c r="G207" s="69">
        <f t="shared" si="18"/>
        <v>3500</v>
      </c>
      <c r="H207" s="105">
        <v>3648.29</v>
      </c>
      <c r="I207" s="102">
        <f t="shared" si="17"/>
        <v>104.23685714285715</v>
      </c>
    </row>
    <row r="208" spans="1:9" s="29" customFormat="1" ht="13.5">
      <c r="A208" s="26"/>
      <c r="B208" s="46">
        <v>1091</v>
      </c>
      <c r="C208" s="26">
        <v>613300</v>
      </c>
      <c r="D208" s="27" t="s">
        <v>270</v>
      </c>
      <c r="E208" s="26" t="s">
        <v>271</v>
      </c>
      <c r="F208" s="69">
        <v>15000</v>
      </c>
      <c r="G208" s="69">
        <f t="shared" si="18"/>
        <v>3750</v>
      </c>
      <c r="H208" s="105">
        <v>5002.82</v>
      </c>
      <c r="I208" s="102">
        <f t="shared" si="17"/>
        <v>133.40853333333334</v>
      </c>
    </row>
    <row r="209" spans="1:9" s="29" customFormat="1" ht="13.5">
      <c r="A209" s="26"/>
      <c r="B209" s="46">
        <v>1091</v>
      </c>
      <c r="C209" s="26">
        <v>613400</v>
      </c>
      <c r="D209" s="27" t="s">
        <v>272</v>
      </c>
      <c r="E209" s="26" t="s">
        <v>273</v>
      </c>
      <c r="F209" s="69">
        <v>8000</v>
      </c>
      <c r="G209" s="69">
        <f t="shared" si="18"/>
        <v>2000</v>
      </c>
      <c r="H209" s="105">
        <v>3350.72</v>
      </c>
      <c r="I209" s="102">
        <f t="shared" si="17"/>
        <v>167.536</v>
      </c>
    </row>
    <row r="210" spans="1:9" s="29" customFormat="1" ht="13.5">
      <c r="A210" s="26"/>
      <c r="B210" s="46">
        <v>1091</v>
      </c>
      <c r="C210" s="26">
        <v>614500</v>
      </c>
      <c r="D210" s="27" t="s">
        <v>274</v>
      </c>
      <c r="E210" s="26" t="s">
        <v>328</v>
      </c>
      <c r="F210" s="69">
        <v>2000</v>
      </c>
      <c r="G210" s="69">
        <f t="shared" si="18"/>
        <v>500</v>
      </c>
      <c r="H210" s="105">
        <v>0</v>
      </c>
      <c r="I210" s="102">
        <f t="shared" si="17"/>
        <v>0</v>
      </c>
    </row>
    <row r="211" spans="1:9" s="29" customFormat="1" ht="13.5">
      <c r="A211" s="26"/>
      <c r="B211" s="46">
        <v>1091</v>
      </c>
      <c r="C211" s="26">
        <v>613700</v>
      </c>
      <c r="D211" s="27" t="s">
        <v>276</v>
      </c>
      <c r="E211" s="26" t="s">
        <v>277</v>
      </c>
      <c r="F211" s="69">
        <v>6000</v>
      </c>
      <c r="G211" s="69">
        <f t="shared" si="18"/>
        <v>1500</v>
      </c>
      <c r="H211" s="105">
        <v>30.9</v>
      </c>
      <c r="I211" s="102">
        <f t="shared" si="17"/>
        <v>2.06</v>
      </c>
    </row>
    <row r="212" spans="1:9" s="29" customFormat="1" ht="13.5">
      <c r="A212" s="26"/>
      <c r="B212" s="46">
        <v>1091</v>
      </c>
      <c r="C212" s="26">
        <v>613800</v>
      </c>
      <c r="D212" s="27" t="s">
        <v>278</v>
      </c>
      <c r="E212" s="26" t="s">
        <v>291</v>
      </c>
      <c r="F212" s="69">
        <v>7000</v>
      </c>
      <c r="G212" s="69">
        <f t="shared" si="18"/>
        <v>1750</v>
      </c>
      <c r="H212" s="105">
        <v>348.18</v>
      </c>
      <c r="I212" s="102">
        <f t="shared" si="17"/>
        <v>19.896000000000001</v>
      </c>
    </row>
    <row r="213" spans="1:9" s="29" customFormat="1" ht="13.5">
      <c r="A213" s="26"/>
      <c r="B213" s="46">
        <v>1091</v>
      </c>
      <c r="C213" s="26">
        <v>613900</v>
      </c>
      <c r="D213" s="27" t="s">
        <v>280</v>
      </c>
      <c r="E213" s="26" t="s">
        <v>187</v>
      </c>
      <c r="F213" s="69">
        <v>11500</v>
      </c>
      <c r="G213" s="69">
        <f t="shared" si="18"/>
        <v>2875</v>
      </c>
      <c r="H213" s="105">
        <v>4060.15</v>
      </c>
      <c r="I213" s="102">
        <f t="shared" si="17"/>
        <v>141.22260869565218</v>
      </c>
    </row>
    <row r="214" spans="1:9" s="25" customFormat="1" ht="13.5">
      <c r="A214" s="22"/>
      <c r="B214" s="45"/>
      <c r="C214" s="22">
        <v>614000</v>
      </c>
      <c r="D214" s="23" t="s">
        <v>282</v>
      </c>
      <c r="E214" s="22" t="s">
        <v>197</v>
      </c>
      <c r="F214" s="67">
        <f>SUM(F215:F219)</f>
        <v>2350000</v>
      </c>
      <c r="G214" s="67">
        <f>SUM(G215:G219)</f>
        <v>587500</v>
      </c>
      <c r="H214" s="103">
        <f>SUM(H215:H219)</f>
        <v>1443698.11</v>
      </c>
      <c r="I214" s="102">
        <f t="shared" si="17"/>
        <v>245.73584851063831</v>
      </c>
    </row>
    <row r="215" spans="1:9" s="29" customFormat="1" ht="13.5">
      <c r="A215" s="26"/>
      <c r="B215" s="46">
        <v>1091</v>
      </c>
      <c r="C215" s="26">
        <v>614200</v>
      </c>
      <c r="D215" s="27" t="s">
        <v>283</v>
      </c>
      <c r="E215" s="26" t="s">
        <v>359</v>
      </c>
      <c r="F215" s="69">
        <v>170000</v>
      </c>
      <c r="G215" s="69">
        <f>SUM(F215/12)*3</f>
        <v>42500</v>
      </c>
      <c r="H215" s="105">
        <v>28384.57</v>
      </c>
      <c r="I215" s="102">
        <f t="shared" si="17"/>
        <v>66.787223529411762</v>
      </c>
    </row>
    <row r="216" spans="1:9" s="29" customFormat="1" ht="13.5">
      <c r="A216" s="26"/>
      <c r="B216" s="46">
        <v>1091</v>
      </c>
      <c r="C216" s="26">
        <v>614200</v>
      </c>
      <c r="D216" s="27" t="s">
        <v>284</v>
      </c>
      <c r="E216" s="26" t="s">
        <v>292</v>
      </c>
      <c r="F216" s="69">
        <v>2000000</v>
      </c>
      <c r="G216" s="69">
        <f>SUM(F216/12)*3</f>
        <v>500000</v>
      </c>
      <c r="H216" s="105">
        <v>1415313.54</v>
      </c>
      <c r="I216" s="102">
        <f t="shared" si="17"/>
        <v>283.06270799999999</v>
      </c>
    </row>
    <row r="217" spans="1:9" s="29" customFormat="1" ht="13.5">
      <c r="A217" s="26"/>
      <c r="B217" s="46">
        <v>1091</v>
      </c>
      <c r="C217" s="26">
        <v>614200</v>
      </c>
      <c r="D217" s="27" t="s">
        <v>286</v>
      </c>
      <c r="E217" s="26" t="s">
        <v>435</v>
      </c>
      <c r="F217" s="69">
        <v>100000</v>
      </c>
      <c r="G217" s="69">
        <f>SUM(F217/12)*3</f>
        <v>25000</v>
      </c>
      <c r="H217" s="105">
        <v>0</v>
      </c>
      <c r="I217" s="102">
        <f t="shared" si="17"/>
        <v>0</v>
      </c>
    </row>
    <row r="218" spans="1:9" s="29" customFormat="1" ht="13.5">
      <c r="A218" s="26"/>
      <c r="B218" s="46">
        <v>1091</v>
      </c>
      <c r="C218" s="26">
        <v>614200</v>
      </c>
      <c r="D218" s="27" t="s">
        <v>297</v>
      </c>
      <c r="E218" s="26" t="s">
        <v>446</v>
      </c>
      <c r="F218" s="69">
        <v>30000</v>
      </c>
      <c r="G218" s="69">
        <f>SUM(F218/12)*3</f>
        <v>7500</v>
      </c>
      <c r="H218" s="105">
        <v>0</v>
      </c>
      <c r="I218" s="102">
        <f t="shared" si="17"/>
        <v>0</v>
      </c>
    </row>
    <row r="219" spans="1:9" s="29" customFormat="1" ht="13.5">
      <c r="A219" s="26"/>
      <c r="B219" s="46">
        <v>1091</v>
      </c>
      <c r="C219" s="26">
        <v>614200</v>
      </c>
      <c r="D219" s="27" t="s">
        <v>300</v>
      </c>
      <c r="E219" s="26" t="s">
        <v>436</v>
      </c>
      <c r="F219" s="69">
        <v>50000</v>
      </c>
      <c r="G219" s="69">
        <f>SUM(F219/12)*3</f>
        <v>12500</v>
      </c>
      <c r="H219" s="105">
        <v>0</v>
      </c>
      <c r="I219" s="102">
        <f t="shared" si="17"/>
        <v>0</v>
      </c>
    </row>
    <row r="220" spans="1:9" s="25" customFormat="1" ht="13.5">
      <c r="A220" s="22"/>
      <c r="B220" s="45"/>
      <c r="C220" s="22">
        <v>821000</v>
      </c>
      <c r="D220" s="23">
        <v>2</v>
      </c>
      <c r="E220" s="54" t="s">
        <v>214</v>
      </c>
      <c r="F220" s="67">
        <f>SUM(F221)</f>
        <v>5000</v>
      </c>
      <c r="G220" s="67">
        <f>SUM(G221)</f>
        <v>1250</v>
      </c>
      <c r="H220" s="103">
        <f>SUM(H221)</f>
        <v>3878.55</v>
      </c>
      <c r="I220" s="102">
        <f t="shared" si="17"/>
        <v>310.28399999999999</v>
      </c>
    </row>
    <row r="221" spans="1:9" s="29" customFormat="1" ht="13.5">
      <c r="A221" s="26"/>
      <c r="B221" s="46" t="s">
        <v>268</v>
      </c>
      <c r="C221" s="26">
        <v>821300</v>
      </c>
      <c r="D221" s="27" t="s">
        <v>54</v>
      </c>
      <c r="E221" s="26" t="s">
        <v>287</v>
      </c>
      <c r="F221" s="69">
        <v>5000</v>
      </c>
      <c r="G221" s="69">
        <f>SUM(F221/12)*3</f>
        <v>1250</v>
      </c>
      <c r="H221" s="105">
        <v>3878.55</v>
      </c>
      <c r="I221" s="102">
        <f t="shared" si="17"/>
        <v>310.28399999999999</v>
      </c>
    </row>
    <row r="222" spans="1:9" s="29" customFormat="1" ht="13.5">
      <c r="A222" s="34"/>
      <c r="B222" s="34"/>
      <c r="C222" s="34"/>
      <c r="D222" s="35"/>
      <c r="E222" s="54" t="s">
        <v>423</v>
      </c>
      <c r="F222" s="73">
        <f>SUM(F199+F220)</f>
        <v>2941500</v>
      </c>
      <c r="G222" s="73">
        <f>SUM(G199+G220)</f>
        <v>735375</v>
      </c>
      <c r="H222" s="112">
        <f>SUM(H199+H220)</f>
        <v>1588905.1300000001</v>
      </c>
      <c r="I222" s="102">
        <f t="shared" si="17"/>
        <v>216.06733027366991</v>
      </c>
    </row>
    <row r="223" spans="1:9" s="29" customFormat="1" ht="13.5">
      <c r="A223" s="26"/>
      <c r="B223" s="26"/>
      <c r="C223" s="26"/>
      <c r="D223" s="27"/>
      <c r="E223" s="54" t="s">
        <v>293</v>
      </c>
      <c r="F223" s="67">
        <f>SUM(F14+F34+F81+F106+F142+F168+F175+F185+F191+F197+F222)</f>
        <v>34980000</v>
      </c>
      <c r="G223" s="67">
        <f>SUM(G14+G34+G81+G106+G142+G168+G175+G185+G191+G197+G222)</f>
        <v>8745000</v>
      </c>
      <c r="H223" s="103">
        <f>SUM(H14+H34+H81+H106+H142+H168+H175+H185+H191+H197+H222)</f>
        <v>5342051.4000000004</v>
      </c>
      <c r="I223" s="102">
        <f t="shared" si="17"/>
        <v>61.086922813036026</v>
      </c>
    </row>
    <row r="224" spans="1:9" s="29" customFormat="1" ht="12" customHeight="1">
      <c r="A224" s="48"/>
      <c r="B224" s="49"/>
      <c r="C224" s="49"/>
      <c r="D224" s="50"/>
      <c r="E224" s="49" t="s">
        <v>460</v>
      </c>
      <c r="F224" s="72"/>
      <c r="G224" s="72"/>
      <c r="H224" s="111"/>
      <c r="I224" s="111"/>
    </row>
    <row r="225" spans="1:9" s="21" customFormat="1" ht="13.5">
      <c r="A225" s="18">
        <v>610000</v>
      </c>
      <c r="B225" s="18"/>
      <c r="C225" s="18"/>
      <c r="D225" s="19" t="s">
        <v>314</v>
      </c>
      <c r="E225" s="18" t="s">
        <v>183</v>
      </c>
      <c r="F225" s="66">
        <f>SUM(F226+F229+F231+F240+F248)</f>
        <v>17313500</v>
      </c>
      <c r="G225" s="66">
        <f>SUM(G226+G229+G231+G240+G248)</f>
        <v>4328375</v>
      </c>
      <c r="H225" s="102">
        <f>SUM(H226+H229+H231+H240+H248)</f>
        <v>4793337.1100000003</v>
      </c>
      <c r="I225" s="102">
        <f t="shared" ref="I225:I259" si="19">SUM(H225/(G225/100))</f>
        <v>110.74218638634592</v>
      </c>
    </row>
    <row r="226" spans="1:9" s="25" customFormat="1" ht="13.5">
      <c r="A226" s="22">
        <v>611000</v>
      </c>
      <c r="B226" s="22"/>
      <c r="C226" s="22"/>
      <c r="D226" s="23" t="s">
        <v>10</v>
      </c>
      <c r="E226" s="22" t="s">
        <v>264</v>
      </c>
      <c r="F226" s="67">
        <f>SUM(F227+F228)</f>
        <v>4468000</v>
      </c>
      <c r="G226" s="67">
        <f>SUM(G227+G228)</f>
        <v>1117000</v>
      </c>
      <c r="H226" s="103">
        <f>SUM(H227+H228)</f>
        <v>942831.22</v>
      </c>
      <c r="I226" s="102">
        <f t="shared" si="19"/>
        <v>84.407450313339297</v>
      </c>
    </row>
    <row r="227" spans="1:9" s="29" customFormat="1" ht="13.5">
      <c r="A227" s="26"/>
      <c r="B227" s="26">
        <v>611100</v>
      </c>
      <c r="C227" s="26"/>
      <c r="D227" s="27" t="s">
        <v>12</v>
      </c>
      <c r="E227" s="26" t="s">
        <v>265</v>
      </c>
      <c r="F227" s="69">
        <f t="shared" ref="F227:H228" si="20">SUM(F147+F201)</f>
        <v>3923000</v>
      </c>
      <c r="G227" s="69">
        <f t="shared" si="20"/>
        <v>980750</v>
      </c>
      <c r="H227" s="105">
        <f t="shared" si="20"/>
        <v>842547.67999999993</v>
      </c>
      <c r="I227" s="102">
        <f t="shared" si="19"/>
        <v>85.908506755034409</v>
      </c>
    </row>
    <row r="228" spans="1:9" s="29" customFormat="1" ht="13.5">
      <c r="A228" s="26"/>
      <c r="B228" s="26">
        <v>611200</v>
      </c>
      <c r="C228" s="26"/>
      <c r="D228" s="27" t="s">
        <v>20</v>
      </c>
      <c r="E228" s="26" t="s">
        <v>266</v>
      </c>
      <c r="F228" s="69">
        <f t="shared" si="20"/>
        <v>545000</v>
      </c>
      <c r="G228" s="69">
        <f t="shared" si="20"/>
        <v>136250</v>
      </c>
      <c r="H228" s="105">
        <f t="shared" si="20"/>
        <v>100283.54000000001</v>
      </c>
      <c r="I228" s="102">
        <f t="shared" si="19"/>
        <v>73.602598165137621</v>
      </c>
    </row>
    <row r="229" spans="1:9" s="25" customFormat="1" ht="13.5">
      <c r="A229" s="22">
        <v>612000</v>
      </c>
      <c r="B229" s="22"/>
      <c r="C229" s="22"/>
      <c r="D229" s="23" t="s">
        <v>29</v>
      </c>
      <c r="E229" s="22" t="s">
        <v>267</v>
      </c>
      <c r="F229" s="67">
        <f>SUM(F230)</f>
        <v>420000</v>
      </c>
      <c r="G229" s="67">
        <f>SUM(G230)</f>
        <v>105000</v>
      </c>
      <c r="H229" s="103">
        <f>SUM(H230)</f>
        <v>91270.71</v>
      </c>
      <c r="I229" s="102">
        <f t="shared" si="19"/>
        <v>86.924485714285723</v>
      </c>
    </row>
    <row r="230" spans="1:9" s="29" customFormat="1" ht="13.5">
      <c r="A230" s="26"/>
      <c r="B230" s="26">
        <v>612100</v>
      </c>
      <c r="C230" s="26"/>
      <c r="D230" s="27" t="s">
        <v>31</v>
      </c>
      <c r="E230" s="26" t="s">
        <v>267</v>
      </c>
      <c r="F230" s="69">
        <f>SUM(F150+F204)</f>
        <v>420000</v>
      </c>
      <c r="G230" s="69">
        <f>SUM(G150+G204)</f>
        <v>105000</v>
      </c>
      <c r="H230" s="105">
        <f>SUM(H150+H204)</f>
        <v>91270.71</v>
      </c>
      <c r="I230" s="102">
        <f t="shared" si="19"/>
        <v>86.924485714285723</v>
      </c>
    </row>
    <row r="231" spans="1:9" s="25" customFormat="1" ht="13.5">
      <c r="A231" s="22">
        <v>613000</v>
      </c>
      <c r="B231" s="22"/>
      <c r="C231" s="22"/>
      <c r="D231" s="23" t="s">
        <v>45</v>
      </c>
      <c r="E231" s="22" t="s">
        <v>184</v>
      </c>
      <c r="F231" s="67">
        <f>SUM(F232:F239)</f>
        <v>5509900</v>
      </c>
      <c r="G231" s="67">
        <f>SUM(G232:G239)</f>
        <v>1377475</v>
      </c>
      <c r="H231" s="103">
        <f>SUM(H232:H239)</f>
        <v>1287028.3500000001</v>
      </c>
      <c r="I231" s="102">
        <f t="shared" si="19"/>
        <v>93.433880832683002</v>
      </c>
    </row>
    <row r="232" spans="1:9" s="29" customFormat="1" ht="13.5">
      <c r="A232" s="26"/>
      <c r="B232" s="26">
        <v>613100</v>
      </c>
      <c r="C232" s="26"/>
      <c r="D232" s="27" t="s">
        <v>47</v>
      </c>
      <c r="E232" s="26" t="s">
        <v>186</v>
      </c>
      <c r="F232" s="69">
        <f>SUM(F7+F18+F38+F85+F110+F152+F172+F179+F189+F195+F206)</f>
        <v>14500</v>
      </c>
      <c r="G232" s="69">
        <f>SUM(G7+G18+G38+G85+G110+G152+G172+G179+G189+G195+G206)</f>
        <v>3625</v>
      </c>
      <c r="H232" s="105">
        <f>SUM(H7+H18+H38+H85+H110+H152+H172+H179+H189+H195+H206)</f>
        <v>1137.4000000000001</v>
      </c>
      <c r="I232" s="102">
        <f t="shared" si="19"/>
        <v>31.376551724137933</v>
      </c>
    </row>
    <row r="233" spans="1:9" s="29" customFormat="1" ht="13.5">
      <c r="A233" s="26"/>
      <c r="B233" s="26">
        <v>613200</v>
      </c>
      <c r="C233" s="26"/>
      <c r="D233" s="27" t="s">
        <v>50</v>
      </c>
      <c r="E233" s="26" t="s">
        <v>269</v>
      </c>
      <c r="F233" s="69">
        <f>SUM(F111+F153+F207)</f>
        <v>339000</v>
      </c>
      <c r="G233" s="69">
        <f>SUM(G111+G153+G207)</f>
        <v>84750</v>
      </c>
      <c r="H233" s="105">
        <f>SUM(H111+H153+H207)</f>
        <v>118837.84999999999</v>
      </c>
      <c r="I233" s="102">
        <f t="shared" si="19"/>
        <v>140.22165191740413</v>
      </c>
    </row>
    <row r="234" spans="1:9" s="29" customFormat="1" ht="13.5">
      <c r="A234" s="26"/>
      <c r="B234" s="26">
        <v>613300</v>
      </c>
      <c r="C234" s="26"/>
      <c r="D234" s="27" t="s">
        <v>270</v>
      </c>
      <c r="E234" s="26" t="s">
        <v>271</v>
      </c>
      <c r="F234" s="69">
        <f>SUM(F154+F112+F113+F114+F115+F116+F117+F118+F208)</f>
        <v>3125000</v>
      </c>
      <c r="G234" s="69">
        <f>SUM(G154+G112+G113+G114+G115+G116+G117+G118+G208)</f>
        <v>781250</v>
      </c>
      <c r="H234" s="105">
        <f>SUM(H154+H112+H113+H114+H115+H116+H117+H118+H208)</f>
        <v>798944.70000000007</v>
      </c>
      <c r="I234" s="102">
        <f t="shared" si="19"/>
        <v>102.26492160000001</v>
      </c>
    </row>
    <row r="235" spans="1:9" s="29" customFormat="1" ht="13.5">
      <c r="A235" s="26"/>
      <c r="B235" s="26">
        <v>613400</v>
      </c>
      <c r="C235" s="26"/>
      <c r="D235" s="27" t="s">
        <v>272</v>
      </c>
      <c r="E235" s="26" t="s">
        <v>273</v>
      </c>
      <c r="F235" s="69">
        <f>SUM(F86+F87+F155+F209)</f>
        <v>92400</v>
      </c>
      <c r="G235" s="69">
        <f>SUM(G86+G87+G155+G209)</f>
        <v>23100</v>
      </c>
      <c r="H235" s="105">
        <f>SUM(H86+H87+H155+H209)</f>
        <v>20699.32</v>
      </c>
      <c r="I235" s="102">
        <f t="shared" si="19"/>
        <v>89.607445887445891</v>
      </c>
    </row>
    <row r="236" spans="1:9" s="29" customFormat="1" ht="13.5">
      <c r="A236" s="26"/>
      <c r="B236" s="26">
        <v>613500</v>
      </c>
      <c r="C236" s="26"/>
      <c r="D236" s="27" t="s">
        <v>274</v>
      </c>
      <c r="E236" s="26" t="s">
        <v>275</v>
      </c>
      <c r="F236" s="69">
        <f>SUM(F39+F156+F210)</f>
        <v>141500</v>
      </c>
      <c r="G236" s="69">
        <f>SUM(G39+G156+G210)</f>
        <v>35375</v>
      </c>
      <c r="H236" s="105">
        <f>SUM(H39+H156+H210)</f>
        <v>51906.720000000001</v>
      </c>
      <c r="I236" s="102">
        <f t="shared" si="19"/>
        <v>146.73277738515901</v>
      </c>
    </row>
    <row r="237" spans="1:9" s="29" customFormat="1" ht="13.5">
      <c r="A237" s="26"/>
      <c r="B237" s="26">
        <v>613700</v>
      </c>
      <c r="C237" s="26"/>
      <c r="D237" s="27" t="s">
        <v>276</v>
      </c>
      <c r="E237" s="26" t="s">
        <v>277</v>
      </c>
      <c r="F237" s="69">
        <f>SUM(F19+F88+F89+F90+F119+F157+F211)</f>
        <v>1027700</v>
      </c>
      <c r="G237" s="69">
        <f>SUM(G19+G88+G89+G90+G119+G157+G211)</f>
        <v>256925</v>
      </c>
      <c r="H237" s="105">
        <f>SUM(H19+H88+H89+H90+H119+H157+H211)</f>
        <v>121055.18999999999</v>
      </c>
      <c r="I237" s="102">
        <f t="shared" si="19"/>
        <v>47.116936849275078</v>
      </c>
    </row>
    <row r="238" spans="1:9" s="29" customFormat="1" ht="13.5">
      <c r="A238" s="26"/>
      <c r="B238" s="26">
        <v>613800</v>
      </c>
      <c r="C238" s="26"/>
      <c r="D238" s="27" t="s">
        <v>278</v>
      </c>
      <c r="E238" s="26" t="s">
        <v>190</v>
      </c>
      <c r="F238" s="69">
        <f>SUM(F20+F158+F212)</f>
        <v>36000</v>
      </c>
      <c r="G238" s="69">
        <f>SUM(G20+G158+G212)</f>
        <v>9000</v>
      </c>
      <c r="H238" s="105">
        <f>SUM(H20+H158+H212)</f>
        <v>3096.0799999999995</v>
      </c>
      <c r="I238" s="102">
        <f t="shared" si="19"/>
        <v>34.400888888888886</v>
      </c>
    </row>
    <row r="239" spans="1:9" s="29" customFormat="1" ht="13.5">
      <c r="A239" s="26"/>
      <c r="B239" s="26">
        <v>613900</v>
      </c>
      <c r="C239" s="26"/>
      <c r="D239" s="27" t="s">
        <v>280</v>
      </c>
      <c r="E239" s="26" t="s">
        <v>187</v>
      </c>
      <c r="F239" s="69">
        <f>SUM(F8+F9+F21+F22+F40+F91+F92+F120+F121+F159+F160+F173+F180+F181+F182+F183+F184+F190+F196+F213)</f>
        <v>733800</v>
      </c>
      <c r="G239" s="69">
        <f>SUM(G8+G9+G21+G22+G40+G91+G92+G120+G121+G159+G160+G173+G180+G181+G182+G183+G184+G190+G196+G213)</f>
        <v>183450</v>
      </c>
      <c r="H239" s="105">
        <f>SUM(H8+H9+H21+H22+H40+H91+H92+H120+H121+H159+H160+H173+H180+H181+H182+H183+H184+H190+H196+H213)</f>
        <v>171351.08999999997</v>
      </c>
      <c r="I239" s="102">
        <f t="shared" si="19"/>
        <v>93.404791496320499</v>
      </c>
    </row>
    <row r="240" spans="1:9" s="25" customFormat="1" ht="13.5">
      <c r="A240" s="22">
        <v>614000</v>
      </c>
      <c r="B240" s="22"/>
      <c r="C240" s="22"/>
      <c r="D240" s="23" t="s">
        <v>282</v>
      </c>
      <c r="E240" s="22" t="s">
        <v>197</v>
      </c>
      <c r="F240" s="67">
        <f>SUM(F241:F247)</f>
        <v>6815600</v>
      </c>
      <c r="G240" s="67">
        <f>SUM(G241:G247)</f>
        <v>1703900</v>
      </c>
      <c r="H240" s="103">
        <f>SUM(H241:H247)</f>
        <v>2412642.44</v>
      </c>
      <c r="I240" s="102">
        <f t="shared" si="19"/>
        <v>141.59530723634015</v>
      </c>
    </row>
    <row r="241" spans="1:9" s="29" customFormat="1" ht="13.5">
      <c r="A241" s="26"/>
      <c r="B241" s="26">
        <v>614100</v>
      </c>
      <c r="C241" s="26"/>
      <c r="D241" s="27" t="s">
        <v>283</v>
      </c>
      <c r="E241" s="26" t="s">
        <v>294</v>
      </c>
      <c r="F241" s="69">
        <f>SUM(F42+F126+F127)</f>
        <v>219000</v>
      </c>
      <c r="G241" s="69">
        <f>SUM(G42+G126+G127)</f>
        <v>54750</v>
      </c>
      <c r="H241" s="105">
        <f>SUM(H42+H126+H127)</f>
        <v>75667.929999999993</v>
      </c>
      <c r="I241" s="102">
        <f t="shared" si="19"/>
        <v>138.20626484018263</v>
      </c>
    </row>
    <row r="242" spans="1:9" s="29" customFormat="1" ht="13.5">
      <c r="A242" s="26"/>
      <c r="B242" s="26">
        <v>614200</v>
      </c>
      <c r="C242" s="26"/>
      <c r="D242" s="27" t="s">
        <v>284</v>
      </c>
      <c r="E242" s="26" t="s">
        <v>295</v>
      </c>
      <c r="F242" s="69">
        <f>SUM(F43+F44+F45+F46+F47+F48+F49+F50+F51+F52+F53+F95+F96+F163+F215+F216+F217+F218+F219)</f>
        <v>3514000</v>
      </c>
      <c r="G242" s="69">
        <f>SUM(G43+G44+G45+G46+G47+G48+G49+G50+G51+G52+G53+G95+G96+G163+G215+G216+G217+G218+G219)</f>
        <v>878500</v>
      </c>
      <c r="H242" s="105">
        <f>SUM(H43+H44+H45+H46+H47+H48+H49+H50+H51+H52+H53+H95+H96+H163+H215+H216+H217+H218+H219)</f>
        <v>1858489.09</v>
      </c>
      <c r="I242" s="102">
        <f t="shared" si="19"/>
        <v>211.55254297097326</v>
      </c>
    </row>
    <row r="243" spans="1:9" s="29" customFormat="1" ht="13.5">
      <c r="A243" s="26"/>
      <c r="B243" s="26">
        <v>614300</v>
      </c>
      <c r="C243" s="26"/>
      <c r="D243" s="27" t="s">
        <v>286</v>
      </c>
      <c r="E243" s="26" t="s">
        <v>296</v>
      </c>
      <c r="F243" s="69">
        <f>SUM(F54+F55+F56+F57+F58+F59+F60+F61+F62+F63+F64+F65+F66+F67+F68+F69+F70+F97)</f>
        <v>797000</v>
      </c>
      <c r="G243" s="69">
        <f>SUM(G54+G55+G56+G57+G58+G59+G60+G61+G62+G63+G64+G65+G66+G67+G68+G69+G70+G97)</f>
        <v>199250</v>
      </c>
      <c r="H243" s="105">
        <f>SUM(H54+H55+H56+H57+H58+H59+H60+H61+H62+H63+H64+H65+H66+H67+H68+H69+H70+H97)</f>
        <v>134567</v>
      </c>
      <c r="I243" s="102">
        <f t="shared" si="19"/>
        <v>67.536762860727734</v>
      </c>
    </row>
    <row r="244" spans="1:9" s="29" customFormat="1" ht="13.5">
      <c r="A244" s="26"/>
      <c r="B244" s="26">
        <v>614400</v>
      </c>
      <c r="C244" s="26"/>
      <c r="D244" s="27" t="s">
        <v>297</v>
      </c>
      <c r="E244" s="26" t="s">
        <v>298</v>
      </c>
      <c r="F244" s="69">
        <f>SUM(F24+F129+F25+F26+F71+F72+F73+F74+F76+F75+F77+F78+F80+F98+F128+F79)</f>
        <v>1467600</v>
      </c>
      <c r="G244" s="69">
        <f>SUM(G24+G129+G25+G26+G71+G72+G73+G74+G76+G75+G77+G78+G80+G98+G128+G79)</f>
        <v>366900</v>
      </c>
      <c r="H244" s="105">
        <f>SUM(H24+H129+H25+H26+H71+H72+H73+H74+H76+H75+H77+H78+H80+H98+H128+H79)</f>
        <v>242400</v>
      </c>
      <c r="I244" s="102">
        <f t="shared" si="19"/>
        <v>66.067048242027795</v>
      </c>
    </row>
    <row r="245" spans="1:9" s="29" customFormat="1" ht="13.5">
      <c r="A245" s="26"/>
      <c r="B245" s="27" t="s">
        <v>299</v>
      </c>
      <c r="C245" s="26"/>
      <c r="D245" s="27" t="s">
        <v>300</v>
      </c>
      <c r="E245" s="56" t="s">
        <v>428</v>
      </c>
      <c r="F245" s="69">
        <f>SUM(F27+F28+F99)</f>
        <v>653000</v>
      </c>
      <c r="G245" s="69">
        <f>SUM(G27+G28+G99)</f>
        <v>163250</v>
      </c>
      <c r="H245" s="105">
        <f>SUM(H27+H28+H99)</f>
        <v>39523</v>
      </c>
      <c r="I245" s="102">
        <f t="shared" si="19"/>
        <v>24.210107197549771</v>
      </c>
    </row>
    <row r="246" spans="1:9" s="29" customFormat="1" ht="13.5">
      <c r="A246" s="26"/>
      <c r="B246" s="26">
        <v>614800</v>
      </c>
      <c r="C246" s="26"/>
      <c r="D246" s="27" t="s">
        <v>301</v>
      </c>
      <c r="E246" s="26" t="s">
        <v>302</v>
      </c>
      <c r="F246" s="69">
        <f>SUM(F30+F31)</f>
        <v>120000</v>
      </c>
      <c r="G246" s="69">
        <f>SUM(G30+G31)</f>
        <v>30000</v>
      </c>
      <c r="H246" s="105">
        <f>SUM(H30+H31)</f>
        <v>43159.4</v>
      </c>
      <c r="I246" s="102">
        <f t="shared" si="19"/>
        <v>143.86466666666666</v>
      </c>
    </row>
    <row r="247" spans="1:9" s="29" customFormat="1" ht="13.5">
      <c r="A247" s="26"/>
      <c r="B247" s="26">
        <v>614800</v>
      </c>
      <c r="C247" s="26"/>
      <c r="D247" s="27" t="s">
        <v>303</v>
      </c>
      <c r="E247" s="26" t="s">
        <v>304</v>
      </c>
      <c r="F247" s="69">
        <f>SUM(F29)</f>
        <v>45000</v>
      </c>
      <c r="G247" s="69">
        <f>SUM(G29)</f>
        <v>11250</v>
      </c>
      <c r="H247" s="105">
        <f>SUM(H29)</f>
        <v>18836.02</v>
      </c>
      <c r="I247" s="102">
        <f t="shared" si="19"/>
        <v>167.4312888888889</v>
      </c>
    </row>
    <row r="248" spans="1:9" s="25" customFormat="1" ht="13.5">
      <c r="A248" s="22">
        <v>616000</v>
      </c>
      <c r="B248" s="45"/>
      <c r="C248" s="22"/>
      <c r="D248" s="23" t="s">
        <v>305</v>
      </c>
      <c r="E248" s="22" t="s">
        <v>222</v>
      </c>
      <c r="F248" s="67">
        <f>SUM(F249)</f>
        <v>100000</v>
      </c>
      <c r="G248" s="67">
        <f>SUM(G249)</f>
        <v>25000</v>
      </c>
      <c r="H248" s="103">
        <f>SUM(H249)</f>
        <v>59564.39</v>
      </c>
      <c r="I248" s="102">
        <f t="shared" si="19"/>
        <v>238.25755999999998</v>
      </c>
    </row>
    <row r="249" spans="1:9" s="29" customFormat="1" ht="13.5">
      <c r="A249" s="26"/>
      <c r="B249" s="46">
        <v>616100</v>
      </c>
      <c r="C249" s="26"/>
      <c r="D249" s="27" t="s">
        <v>306</v>
      </c>
      <c r="E249" s="26" t="s">
        <v>224</v>
      </c>
      <c r="F249" s="69">
        <f>SUM(F131)</f>
        <v>100000</v>
      </c>
      <c r="G249" s="69">
        <f>SUM(G131)</f>
        <v>25000</v>
      </c>
      <c r="H249" s="105">
        <f>SUM(H131)</f>
        <v>59564.39</v>
      </c>
      <c r="I249" s="102">
        <f t="shared" si="19"/>
        <v>238.25755999999998</v>
      </c>
    </row>
    <row r="250" spans="1:9" s="25" customFormat="1" ht="13.5">
      <c r="A250" s="22">
        <v>810000</v>
      </c>
      <c r="B250" s="22"/>
      <c r="C250" s="22"/>
      <c r="D250" s="23" t="s">
        <v>313</v>
      </c>
      <c r="E250" s="54" t="s">
        <v>214</v>
      </c>
      <c r="F250" s="67">
        <f>SUM(F251:F255)</f>
        <v>16826500</v>
      </c>
      <c r="G250" s="67">
        <f>SUM(G251:G255)</f>
        <v>4206625</v>
      </c>
      <c r="H250" s="103">
        <f>SUM(H251:H255)</f>
        <v>156655.27000000002</v>
      </c>
      <c r="I250" s="102">
        <f t="shared" si="19"/>
        <v>3.7240131934745793</v>
      </c>
    </row>
    <row r="251" spans="1:9" s="29" customFormat="1" ht="13.5">
      <c r="A251" s="26"/>
      <c r="B251" s="26">
        <v>821100</v>
      </c>
      <c r="C251" s="26"/>
      <c r="D251" s="27" t="s">
        <v>54</v>
      </c>
      <c r="E251" s="26" t="s">
        <v>307</v>
      </c>
      <c r="F251" s="69">
        <f>SUM(F133)</f>
        <v>5000</v>
      </c>
      <c r="G251" s="69">
        <f>SUM(G133)</f>
        <v>1250</v>
      </c>
      <c r="H251" s="105">
        <f>SUM(H133)</f>
        <v>0</v>
      </c>
      <c r="I251" s="102">
        <f t="shared" si="19"/>
        <v>0</v>
      </c>
    </row>
    <row r="252" spans="1:9" s="29" customFormat="1" ht="13.5">
      <c r="A252" s="26"/>
      <c r="B252" s="26">
        <v>821300</v>
      </c>
      <c r="C252" s="26"/>
      <c r="D252" s="27" t="s">
        <v>72</v>
      </c>
      <c r="E252" s="26" t="s">
        <v>287</v>
      </c>
      <c r="F252" s="69">
        <f>SUM(F101+F102+F103+F165+F221)</f>
        <v>837100</v>
      </c>
      <c r="G252" s="69">
        <f>SUM(G101+G102+G103+G165+G221)</f>
        <v>209275</v>
      </c>
      <c r="H252" s="105">
        <f>SUM(H101+H102+H103+H165+H221)</f>
        <v>3878.55</v>
      </c>
      <c r="I252" s="102">
        <f t="shared" si="19"/>
        <v>1.8533269621311672</v>
      </c>
    </row>
    <row r="253" spans="1:9" s="29" customFormat="1" ht="13.5">
      <c r="A253" s="26"/>
      <c r="B253" s="26">
        <v>821500</v>
      </c>
      <c r="C253" s="26"/>
      <c r="D253" s="27" t="s">
        <v>82</v>
      </c>
      <c r="E253" s="26" t="s">
        <v>308</v>
      </c>
      <c r="F253" s="69">
        <f>SUM(F104+F12+F13+F134)</f>
        <v>127000</v>
      </c>
      <c r="G253" s="69">
        <f>SUM(G104+G12+G13+G134)</f>
        <v>31750</v>
      </c>
      <c r="H253" s="105">
        <f>SUM(H104+H12+H13+H134)</f>
        <v>1730.43</v>
      </c>
      <c r="I253" s="102">
        <f t="shared" si="19"/>
        <v>5.4501732283464568</v>
      </c>
    </row>
    <row r="254" spans="1:9" s="29" customFormat="1" ht="13.5">
      <c r="A254" s="26"/>
      <c r="B254" s="26">
        <v>821500</v>
      </c>
      <c r="C254" s="26"/>
      <c r="D254" s="27" t="s">
        <v>88</v>
      </c>
      <c r="E254" s="26" t="s">
        <v>448</v>
      </c>
      <c r="F254" s="69">
        <f>SUM(F33)</f>
        <v>300000</v>
      </c>
      <c r="G254" s="69">
        <f>SUM(G33)</f>
        <v>75000</v>
      </c>
      <c r="H254" s="105">
        <f>SUM(H33)</f>
        <v>0</v>
      </c>
      <c r="I254" s="102">
        <f t="shared" si="19"/>
        <v>0</v>
      </c>
    </row>
    <row r="255" spans="1:9" s="29" customFormat="1" ht="13.5">
      <c r="A255" s="26"/>
      <c r="B255" s="26">
        <v>821600</v>
      </c>
      <c r="C255" s="26"/>
      <c r="D255" s="27" t="s">
        <v>94</v>
      </c>
      <c r="E255" s="26" t="s">
        <v>288</v>
      </c>
      <c r="F255" s="69">
        <f>SUM(F105+F135+F136+F137+F138+F139+F140+F167)</f>
        <v>15557400</v>
      </c>
      <c r="G255" s="69">
        <f>SUM(G105+G135+G136+G137+G138+G139+G140+G167)</f>
        <v>3889350</v>
      </c>
      <c r="H255" s="105">
        <f>SUM(H105+H135+H136+H137+H138+H139+H140+H167)</f>
        <v>151046.29</v>
      </c>
      <c r="I255" s="102">
        <f t="shared" si="19"/>
        <v>3.8835869746872871</v>
      </c>
    </row>
    <row r="256" spans="1:9" s="25" customFormat="1" ht="13.5">
      <c r="A256" s="22"/>
      <c r="B256" s="22"/>
      <c r="C256" s="22"/>
      <c r="D256" s="23" t="s">
        <v>170</v>
      </c>
      <c r="E256" s="54" t="s">
        <v>188</v>
      </c>
      <c r="F256" s="67">
        <f>SUM(F174)</f>
        <v>20000</v>
      </c>
      <c r="G256" s="67">
        <f>SUM(G174)</f>
        <v>5000</v>
      </c>
      <c r="H256" s="103">
        <f>SUM(H174)</f>
        <v>0</v>
      </c>
      <c r="I256" s="102">
        <f t="shared" si="19"/>
        <v>0</v>
      </c>
    </row>
    <row r="257" spans="1:9" s="29" customFormat="1" ht="13.5">
      <c r="A257" s="26"/>
      <c r="B257" s="26"/>
      <c r="C257" s="26"/>
      <c r="D257" s="27"/>
      <c r="E257" s="54" t="s">
        <v>293</v>
      </c>
      <c r="F257" s="67">
        <f>SUM(F225+F250+F256)</f>
        <v>34160000</v>
      </c>
      <c r="G257" s="67">
        <f>SUM(G225+G250+G256)</f>
        <v>8540000</v>
      </c>
      <c r="H257" s="103">
        <f>SUM(H225+H250+H256)</f>
        <v>4949992.3800000008</v>
      </c>
      <c r="I257" s="102">
        <f t="shared" si="19"/>
        <v>57.962440046838417</v>
      </c>
    </row>
    <row r="258" spans="1:9" s="25" customFormat="1" ht="13.5">
      <c r="A258" s="22"/>
      <c r="B258" s="22">
        <v>823100</v>
      </c>
      <c r="C258" s="22"/>
      <c r="D258" s="23" t="s">
        <v>315</v>
      </c>
      <c r="E258" s="54" t="s">
        <v>309</v>
      </c>
      <c r="F258" s="67">
        <f>SUM(F141)</f>
        <v>820000</v>
      </c>
      <c r="G258" s="67">
        <f>SUM(G141)</f>
        <v>205000</v>
      </c>
      <c r="H258" s="103">
        <f>SUM(H141)</f>
        <v>392059.02</v>
      </c>
      <c r="I258" s="102">
        <f t="shared" si="19"/>
        <v>191.2483024390244</v>
      </c>
    </row>
    <row r="259" spans="1:9" s="29" customFormat="1" ht="13.5">
      <c r="A259" s="26"/>
      <c r="B259" s="26"/>
      <c r="C259" s="26"/>
      <c r="D259" s="27"/>
      <c r="E259" s="54" t="s">
        <v>398</v>
      </c>
      <c r="F259" s="67">
        <f>SUM(F225+F250+F256+F258)</f>
        <v>34980000</v>
      </c>
      <c r="G259" s="67">
        <f>SUM(G225+G250+G256+G258)</f>
        <v>8745000</v>
      </c>
      <c r="H259" s="103">
        <f>SUM(H225+H250+H256+H258)</f>
        <v>5342051.4000000004</v>
      </c>
      <c r="I259" s="102">
        <f t="shared" si="19"/>
        <v>61.086922813036026</v>
      </c>
    </row>
    <row r="260" spans="1:9" s="51" customFormat="1" ht="12.75">
      <c r="A260" s="38"/>
      <c r="B260" s="38"/>
      <c r="C260" s="38"/>
      <c r="D260" s="39"/>
      <c r="E260" s="38"/>
      <c r="F260" s="40"/>
      <c r="G260" s="40"/>
      <c r="H260" s="113"/>
      <c r="I260" s="113"/>
    </row>
    <row r="261" spans="1:9" s="116" customFormat="1" ht="15.75">
      <c r="A261" s="114"/>
      <c r="B261" s="114"/>
      <c r="C261" s="114"/>
      <c r="D261" s="114"/>
      <c r="E261" s="114"/>
      <c r="F261" s="115"/>
      <c r="G261" s="115"/>
      <c r="H261" s="117"/>
      <c r="I261" s="117"/>
    </row>
    <row r="262" spans="1:9" s="116" customFormat="1" ht="15.75">
      <c r="A262" s="114"/>
      <c r="B262" s="114"/>
      <c r="C262" s="114"/>
      <c r="D262" s="114"/>
      <c r="E262" s="114"/>
      <c r="F262" s="115"/>
      <c r="G262" s="115"/>
      <c r="H262" s="117"/>
      <c r="I262" s="117"/>
    </row>
    <row r="263" spans="1:9" s="76" customFormat="1" ht="15.75">
      <c r="A263" s="81"/>
      <c r="B263" s="81"/>
      <c r="C263" s="81"/>
      <c r="D263" s="82"/>
      <c r="E263" s="81"/>
      <c r="F263" s="83"/>
      <c r="G263" s="83"/>
      <c r="H263" s="110"/>
      <c r="I263" s="110"/>
    </row>
    <row r="264" spans="1:9" s="76" customFormat="1" ht="15.75">
      <c r="A264" s="81"/>
      <c r="B264" s="81"/>
      <c r="C264" s="81"/>
      <c r="D264" s="82"/>
      <c r="E264" s="81"/>
      <c r="F264" s="83"/>
      <c r="G264" s="83"/>
      <c r="H264" s="110"/>
      <c r="I264" s="110"/>
    </row>
    <row r="265" spans="1:9" s="76" customFormat="1" ht="15.75">
      <c r="A265" s="81"/>
      <c r="B265" s="81"/>
      <c r="C265" s="81"/>
      <c r="D265" s="82"/>
      <c r="E265" s="81"/>
      <c r="F265" s="83"/>
      <c r="G265" s="83"/>
      <c r="H265" s="110"/>
      <c r="I265" s="110"/>
    </row>
    <row r="266" spans="1:9" s="76" customFormat="1" ht="15.75">
      <c r="A266" s="81"/>
      <c r="B266" s="81"/>
      <c r="C266" s="81"/>
      <c r="D266" s="82"/>
      <c r="E266" s="81"/>
      <c r="F266" s="83"/>
      <c r="G266" s="83"/>
      <c r="H266" s="110"/>
      <c r="I266" s="110"/>
    </row>
    <row r="267" spans="1:9" s="76" customFormat="1" ht="15.75">
      <c r="A267" s="81"/>
      <c r="B267" s="81"/>
      <c r="C267" s="81"/>
      <c r="D267" s="82"/>
      <c r="E267" s="81"/>
      <c r="F267" s="83"/>
      <c r="G267" s="83"/>
      <c r="H267" s="110"/>
      <c r="I267" s="110"/>
    </row>
    <row r="268" spans="1:9" s="76" customFormat="1" ht="15.75">
      <c r="A268" s="81"/>
      <c r="B268" s="81"/>
      <c r="C268" s="81"/>
      <c r="D268" s="82"/>
      <c r="E268" s="114"/>
      <c r="F268" s="83"/>
      <c r="G268" s="83"/>
      <c r="H268" s="110"/>
      <c r="I268" s="110"/>
    </row>
    <row r="269" spans="1:9" s="76" customFormat="1" ht="15.75">
      <c r="A269" s="81"/>
      <c r="B269" s="81"/>
      <c r="C269" s="81"/>
      <c r="D269" s="82"/>
      <c r="E269" s="114"/>
      <c r="F269" s="83"/>
      <c r="G269" s="83"/>
      <c r="H269" s="110"/>
      <c r="I269" s="110"/>
    </row>
    <row r="270" spans="1:9" s="76" customFormat="1" ht="15.75">
      <c r="A270" s="81"/>
      <c r="B270" s="81"/>
      <c r="C270" s="81"/>
      <c r="D270" s="82"/>
      <c r="E270" s="114"/>
      <c r="F270" s="83"/>
      <c r="G270" s="83"/>
      <c r="H270" s="110"/>
      <c r="I270" s="110"/>
    </row>
    <row r="271" spans="1:9" s="76" customFormat="1" ht="15.75">
      <c r="A271" s="81"/>
      <c r="B271" s="81"/>
      <c r="C271" s="81"/>
      <c r="D271" s="82"/>
      <c r="E271" s="81"/>
      <c r="F271" s="83"/>
      <c r="G271" s="83"/>
      <c r="H271" s="110"/>
      <c r="I271" s="110"/>
    </row>
    <row r="272" spans="1:9" s="76" customFormat="1" ht="15.75">
      <c r="A272" s="81"/>
      <c r="B272" s="81"/>
      <c r="C272" s="81"/>
      <c r="D272" s="82"/>
      <c r="E272" s="81"/>
      <c r="F272" s="83"/>
      <c r="G272" s="83"/>
      <c r="H272" s="110"/>
      <c r="I272" s="110"/>
    </row>
    <row r="273" spans="1:9" s="76" customFormat="1" ht="15.75">
      <c r="A273" s="81"/>
      <c r="B273" s="81"/>
      <c r="C273" s="81"/>
      <c r="D273" s="82"/>
      <c r="E273" s="81"/>
      <c r="F273" s="83"/>
      <c r="G273" s="83"/>
      <c r="H273" s="110"/>
      <c r="I273" s="110"/>
    </row>
    <row r="274" spans="1:9" s="76" customFormat="1" ht="15.75">
      <c r="A274" s="81"/>
      <c r="B274" s="81"/>
      <c r="C274" s="81"/>
      <c r="D274" s="82"/>
      <c r="E274" s="81"/>
      <c r="F274" s="83"/>
      <c r="G274" s="83"/>
      <c r="H274" s="110"/>
      <c r="I274" s="110"/>
    </row>
    <row r="275" spans="1:9" s="76" customFormat="1" ht="15.75">
      <c r="A275" s="81"/>
      <c r="C275" s="81"/>
      <c r="D275" s="82"/>
      <c r="E275" s="81"/>
      <c r="F275" s="83"/>
      <c r="G275" s="83"/>
      <c r="H275" s="110"/>
      <c r="I275" s="110"/>
    </row>
    <row r="276" spans="1:9" s="76" customFormat="1" ht="15.75">
      <c r="A276" s="81"/>
      <c r="F276" s="115"/>
      <c r="G276" s="115"/>
      <c r="H276" s="117"/>
      <c r="I276" s="117"/>
    </row>
    <row r="277" spans="1:9" s="76" customFormat="1" ht="15.75">
      <c r="A277" s="81"/>
      <c r="H277" s="110"/>
      <c r="I277" s="110"/>
    </row>
  </sheetData>
  <printOptions horizontalCentered="1"/>
  <pageMargins left="0.51181102362204722" right="0.70866141732283472" top="0.86614173228346458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naslovna strana  </vt:lpstr>
      <vt:lpstr>(prihodi)</vt:lpstr>
      <vt:lpstr>(izdaci)</vt:lpstr>
      <vt:lpstr>Sheet1</vt:lpstr>
      <vt:lpstr>Sheet2</vt:lpstr>
      <vt:lpstr>Sheet3</vt:lpstr>
      <vt:lpstr>Sheet4</vt:lpstr>
      <vt:lpstr>Sheet5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2023-05-18T06:44:06Z</cp:lastPrinted>
  <dcterms:created xsi:type="dcterms:W3CDTF">2016-11-03T07:20:33Z</dcterms:created>
  <dcterms:modified xsi:type="dcterms:W3CDTF">2023-08-15T07:48:11Z</dcterms:modified>
</cp:coreProperties>
</file>