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295" windowWidth="18990" windowHeight="12015" activeTab="1"/>
  </bookViews>
  <sheets>
    <sheet name="naslovna strana" sheetId="13" r:id="rId1"/>
    <sheet name="(prihodi)" sheetId="4" r:id="rId2"/>
    <sheet name="(izdaci)" sheetId="11" r:id="rId3"/>
  </sheets>
  <definedNames>
    <definedName name="_xlnm.Print_Titles" localSheetId="2">'(izdaci)'!$4:$5</definedName>
    <definedName name="_xlnm.Print_Titles" localSheetId="1">'(prihodi)'!$3:$6</definedName>
  </definedNames>
  <calcPr calcId="125725"/>
</workbook>
</file>

<file path=xl/calcChain.xml><?xml version="1.0" encoding="utf-8"?>
<calcChain xmlns="http://schemas.openxmlformats.org/spreadsheetml/2006/main">
  <c r="G246" i="11"/>
  <c r="G244"/>
  <c r="G243"/>
  <c r="G242"/>
  <c r="G241"/>
  <c r="G240"/>
  <c r="G239"/>
  <c r="G237"/>
  <c r="G236"/>
  <c r="G235"/>
  <c r="G234"/>
  <c r="G233"/>
  <c r="G232"/>
  <c r="G231"/>
  <c r="G230"/>
  <c r="G229"/>
  <c r="G227"/>
  <c r="G225"/>
  <c r="G224"/>
  <c r="G219"/>
  <c r="G218"/>
  <c r="G217"/>
  <c r="G212"/>
  <c r="G211"/>
  <c r="G210"/>
  <c r="G205"/>
  <c r="G204"/>
  <c r="G203"/>
  <c r="G202"/>
  <c r="G201"/>
  <c r="G200"/>
  <c r="G199"/>
  <c r="G194"/>
  <c r="G193"/>
  <c r="G192"/>
  <c r="G191"/>
  <c r="G186"/>
  <c r="G185"/>
  <c r="G184"/>
  <c r="G181"/>
  <c r="G180"/>
  <c r="G179"/>
  <c r="G178"/>
  <c r="G177"/>
  <c r="G176"/>
  <c r="G175"/>
  <c r="G174"/>
  <c r="G173"/>
  <c r="G172"/>
  <c r="G171"/>
  <c r="G169"/>
  <c r="G167"/>
  <c r="G166"/>
  <c r="G160"/>
  <c r="G159"/>
  <c r="G158"/>
  <c r="G157"/>
  <c r="G156"/>
  <c r="G155"/>
  <c r="G154"/>
  <c r="G153"/>
  <c r="G152"/>
  <c r="G150"/>
  <c r="G148"/>
  <c r="G147"/>
  <c r="G146"/>
  <c r="G145"/>
  <c r="G140"/>
  <c r="G139"/>
  <c r="G138"/>
  <c r="G137"/>
  <c r="G136"/>
  <c r="G135"/>
  <c r="G134"/>
  <c r="G133"/>
  <c r="G132"/>
  <c r="G131"/>
  <c r="G130"/>
  <c r="G129"/>
  <c r="G124"/>
  <c r="G123"/>
  <c r="G122"/>
  <c r="G120"/>
  <c r="G119"/>
  <c r="G118"/>
  <c r="G117"/>
  <c r="G116"/>
  <c r="G115"/>
  <c r="G114"/>
  <c r="G113"/>
  <c r="G112"/>
  <c r="G111"/>
  <c r="G109"/>
  <c r="G108"/>
  <c r="G107"/>
  <c r="G106"/>
  <c r="G105"/>
  <c r="G104"/>
  <c r="G103"/>
  <c r="G102"/>
  <c r="G101"/>
  <c r="G100"/>
  <c r="G99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8"/>
  <c r="G47"/>
  <c r="G46"/>
  <c r="G45"/>
  <c r="G44"/>
  <c r="G39"/>
  <c r="G38"/>
  <c r="G37"/>
  <c r="G36"/>
  <c r="G35"/>
  <c r="G34"/>
  <c r="G33"/>
  <c r="G32"/>
  <c r="G31"/>
  <c r="G30"/>
  <c r="G29"/>
  <c r="G27"/>
  <c r="G26"/>
  <c r="G25"/>
  <c r="G24"/>
  <c r="G23"/>
  <c r="G22"/>
  <c r="G21"/>
  <c r="G16"/>
  <c r="G15"/>
  <c r="G12"/>
  <c r="G11"/>
  <c r="G10"/>
  <c r="G9"/>
  <c r="G114" i="4"/>
  <c r="G106"/>
  <c r="G102"/>
  <c r="G101"/>
  <c r="G100"/>
  <c r="G96"/>
  <c r="G93"/>
  <c r="G92"/>
  <c r="G89"/>
  <c r="G88"/>
  <c r="G85"/>
  <c r="G84"/>
  <c r="G83"/>
  <c r="G82"/>
  <c r="G80"/>
  <c r="G78"/>
  <c r="G77"/>
  <c r="G76"/>
  <c r="G74"/>
  <c r="G73"/>
  <c r="G72"/>
  <c r="G69"/>
  <c r="G68"/>
  <c r="G66"/>
  <c r="G64"/>
  <c r="G61"/>
  <c r="G60"/>
  <c r="G59"/>
  <c r="G58"/>
  <c r="G55"/>
  <c r="G52"/>
  <c r="G49"/>
  <c r="G47"/>
  <c r="G44"/>
  <c r="G41"/>
  <c r="G40"/>
  <c r="G39"/>
  <c r="G37"/>
  <c r="G33"/>
  <c r="G31"/>
  <c r="G29"/>
  <c r="G26"/>
  <c r="G25"/>
  <c r="G24"/>
  <c r="G23"/>
  <c r="G22"/>
  <c r="G21"/>
  <c r="G18"/>
  <c r="G17"/>
  <c r="G15"/>
  <c r="G13"/>
  <c r="G12"/>
  <c r="G11"/>
  <c r="H268" i="11"/>
  <c r="G63" i="4"/>
  <c r="H269" i="11"/>
  <c r="H267"/>
  <c r="H266"/>
  <c r="I147"/>
  <c r="G269"/>
  <c r="F269"/>
  <c r="G267"/>
  <c r="F267"/>
  <c r="G268"/>
  <c r="F268"/>
  <c r="G266"/>
  <c r="F266"/>
  <c r="I59"/>
  <c r="I30"/>
  <c r="I31"/>
  <c r="G105" i="4"/>
  <c r="G110" i="11"/>
  <c r="G264"/>
  <c r="H264"/>
  <c r="F264"/>
  <c r="I47"/>
  <c r="H30" i="4"/>
  <c r="H99"/>
  <c r="G99"/>
  <c r="F99"/>
  <c r="I68" i="11" l="1"/>
  <c r="I246"/>
  <c r="I244"/>
  <c r="I243"/>
  <c r="I242"/>
  <c r="I241"/>
  <c r="I240"/>
  <c r="I239"/>
  <c r="I237"/>
  <c r="I236"/>
  <c r="I235"/>
  <c r="I234"/>
  <c r="I233"/>
  <c r="I232"/>
  <c r="I231"/>
  <c r="I230"/>
  <c r="I229"/>
  <c r="I227"/>
  <c r="I225"/>
  <c r="I224"/>
  <c r="I219"/>
  <c r="I218"/>
  <c r="I217"/>
  <c r="I212"/>
  <c r="I211"/>
  <c r="I210"/>
  <c r="I205"/>
  <c r="I204"/>
  <c r="I203"/>
  <c r="I202"/>
  <c r="I201"/>
  <c r="I200"/>
  <c r="I199"/>
  <c r="I194"/>
  <c r="I193"/>
  <c r="I192"/>
  <c r="I191"/>
  <c r="I186"/>
  <c r="I185"/>
  <c r="I184"/>
  <c r="I182"/>
  <c r="I181"/>
  <c r="I180"/>
  <c r="I179"/>
  <c r="I178"/>
  <c r="I177"/>
  <c r="I176"/>
  <c r="I175"/>
  <c r="I174"/>
  <c r="I173"/>
  <c r="I172"/>
  <c r="I171"/>
  <c r="I169"/>
  <c r="I167"/>
  <c r="I166"/>
  <c r="I160"/>
  <c r="I159"/>
  <c r="I158"/>
  <c r="I157"/>
  <c r="I156"/>
  <c r="I155"/>
  <c r="I154"/>
  <c r="I153"/>
  <c r="I152"/>
  <c r="I150"/>
  <c r="I148"/>
  <c r="I146"/>
  <c r="I145"/>
  <c r="I143"/>
  <c r="I142"/>
  <c r="I141"/>
  <c r="I140"/>
  <c r="I139"/>
  <c r="I138"/>
  <c r="I137"/>
  <c r="I136"/>
  <c r="I135"/>
  <c r="I134"/>
  <c r="I133"/>
  <c r="I132"/>
  <c r="I131"/>
  <c r="I130"/>
  <c r="I129"/>
  <c r="I124"/>
  <c r="I123"/>
  <c r="I122"/>
  <c r="I120"/>
  <c r="I119"/>
  <c r="I118"/>
  <c r="I117"/>
  <c r="I116"/>
  <c r="I115"/>
  <c r="I114"/>
  <c r="I113"/>
  <c r="I112"/>
  <c r="I111"/>
  <c r="I109"/>
  <c r="I108"/>
  <c r="I107"/>
  <c r="I106"/>
  <c r="I105"/>
  <c r="I104"/>
  <c r="I103"/>
  <c r="I102"/>
  <c r="I101"/>
  <c r="I100"/>
  <c r="I99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7"/>
  <c r="I66"/>
  <c r="I65"/>
  <c r="I64"/>
  <c r="I63"/>
  <c r="I62"/>
  <c r="I61"/>
  <c r="I60"/>
  <c r="I58"/>
  <c r="I57"/>
  <c r="I56"/>
  <c r="I55"/>
  <c r="I54"/>
  <c r="I53"/>
  <c r="I52"/>
  <c r="I51"/>
  <c r="I50"/>
  <c r="I48"/>
  <c r="I46"/>
  <c r="I45"/>
  <c r="I44"/>
  <c r="I39"/>
  <c r="I38"/>
  <c r="I37"/>
  <c r="I36"/>
  <c r="I35"/>
  <c r="I34"/>
  <c r="I33"/>
  <c r="I32"/>
  <c r="I29"/>
  <c r="I27"/>
  <c r="I26"/>
  <c r="I25"/>
  <c r="I24"/>
  <c r="I23"/>
  <c r="I22"/>
  <c r="I21"/>
  <c r="I16"/>
  <c r="I15"/>
  <c r="I14"/>
  <c r="I12"/>
  <c r="I11"/>
  <c r="I10"/>
  <c r="I9"/>
  <c r="I267"/>
  <c r="G277"/>
  <c r="G270"/>
  <c r="H282"/>
  <c r="H280"/>
  <c r="H279"/>
  <c r="H278"/>
  <c r="H277"/>
  <c r="I277" s="1"/>
  <c r="H276"/>
  <c r="H274"/>
  <c r="H272"/>
  <c r="H271"/>
  <c r="H270"/>
  <c r="I270" s="1"/>
  <c r="H263"/>
  <c r="H262"/>
  <c r="H261"/>
  <c r="H260"/>
  <c r="H259"/>
  <c r="H258"/>
  <c r="H257"/>
  <c r="H255"/>
  <c r="H253"/>
  <c r="H252"/>
  <c r="H245"/>
  <c r="H238"/>
  <c r="H228"/>
  <c r="H226"/>
  <c r="H223"/>
  <c r="H216"/>
  <c r="H209"/>
  <c r="H208" s="1"/>
  <c r="H213" s="1"/>
  <c r="H198"/>
  <c r="H190"/>
  <c r="H183"/>
  <c r="H170"/>
  <c r="H168"/>
  <c r="H165"/>
  <c r="H151"/>
  <c r="H149"/>
  <c r="H144"/>
  <c r="H128"/>
  <c r="H121"/>
  <c r="H110"/>
  <c r="H98"/>
  <c r="H49"/>
  <c r="H43"/>
  <c r="H28"/>
  <c r="H20"/>
  <c r="H13"/>
  <c r="H8"/>
  <c r="G282"/>
  <c r="G280"/>
  <c r="G279"/>
  <c r="G278"/>
  <c r="G276"/>
  <c r="G274"/>
  <c r="G273" s="1"/>
  <c r="G272"/>
  <c r="G271"/>
  <c r="G263"/>
  <c r="G262"/>
  <c r="G261"/>
  <c r="G260"/>
  <c r="G259"/>
  <c r="G258"/>
  <c r="G257"/>
  <c r="G255"/>
  <c r="G254" s="1"/>
  <c r="G253"/>
  <c r="G252"/>
  <c r="G245"/>
  <c r="G238"/>
  <c r="G228"/>
  <c r="G226"/>
  <c r="G223"/>
  <c r="G216"/>
  <c r="G215" s="1"/>
  <c r="G220" s="1"/>
  <c r="G209"/>
  <c r="G198"/>
  <c r="G197" s="1"/>
  <c r="G206" s="1"/>
  <c r="G190"/>
  <c r="G189" s="1"/>
  <c r="G195" s="1"/>
  <c r="G183"/>
  <c r="G170"/>
  <c r="G168"/>
  <c r="G165"/>
  <c r="G151"/>
  <c r="G149"/>
  <c r="G144"/>
  <c r="G128"/>
  <c r="G121"/>
  <c r="G98"/>
  <c r="G49"/>
  <c r="G43"/>
  <c r="G28"/>
  <c r="G20"/>
  <c r="G13"/>
  <c r="G8"/>
  <c r="G7" s="1"/>
  <c r="G81" i="4"/>
  <c r="I115"/>
  <c r="I114"/>
  <c r="I106"/>
  <c r="I102"/>
  <c r="I101"/>
  <c r="I100"/>
  <c r="I96"/>
  <c r="I93"/>
  <c r="I92"/>
  <c r="I89"/>
  <c r="I88"/>
  <c r="I85"/>
  <c r="I84"/>
  <c r="I83"/>
  <c r="I82"/>
  <c r="I80"/>
  <c r="I78"/>
  <c r="I77"/>
  <c r="I76"/>
  <c r="I74"/>
  <c r="I73"/>
  <c r="I72"/>
  <c r="I69"/>
  <c r="I68"/>
  <c r="I66"/>
  <c r="I64"/>
  <c r="I62"/>
  <c r="I61"/>
  <c r="I60"/>
  <c r="I59"/>
  <c r="I58"/>
  <c r="I55"/>
  <c r="I52"/>
  <c r="I49"/>
  <c r="I47"/>
  <c r="I44"/>
  <c r="I42"/>
  <c r="I41"/>
  <c r="I40"/>
  <c r="I39"/>
  <c r="I37"/>
  <c r="I33"/>
  <c r="I31"/>
  <c r="I29"/>
  <c r="I26"/>
  <c r="I25"/>
  <c r="I24"/>
  <c r="I23"/>
  <c r="I22"/>
  <c r="I21"/>
  <c r="I18"/>
  <c r="I17"/>
  <c r="I15"/>
  <c r="I13"/>
  <c r="I12"/>
  <c r="I11"/>
  <c r="I108"/>
  <c r="H108"/>
  <c r="H105"/>
  <c r="H104" s="1"/>
  <c r="H103" s="1"/>
  <c r="H98"/>
  <c r="H97" s="1"/>
  <c r="H95"/>
  <c r="H94" s="1"/>
  <c r="H91"/>
  <c r="H90" s="1"/>
  <c r="H87"/>
  <c r="H86" s="1"/>
  <c r="H81"/>
  <c r="H79"/>
  <c r="H75"/>
  <c r="H71"/>
  <c r="H67"/>
  <c r="H65"/>
  <c r="H63"/>
  <c r="H57"/>
  <c r="H54"/>
  <c r="H53" s="1"/>
  <c r="H51"/>
  <c r="H50" s="1"/>
  <c r="H48"/>
  <c r="H46"/>
  <c r="H43"/>
  <c r="H38"/>
  <c r="H36"/>
  <c r="H32"/>
  <c r="H28"/>
  <c r="H20"/>
  <c r="H19" s="1"/>
  <c r="H16"/>
  <c r="H14"/>
  <c r="H10"/>
  <c r="G108"/>
  <c r="G104"/>
  <c r="G103" s="1"/>
  <c r="G95"/>
  <c r="G94" s="1"/>
  <c r="I94" s="1"/>
  <c r="G91"/>
  <c r="G90" s="1"/>
  <c r="I90" s="1"/>
  <c r="G79"/>
  <c r="I79" s="1"/>
  <c r="G75"/>
  <c r="I75" s="1"/>
  <c r="G71"/>
  <c r="G67"/>
  <c r="I67" s="1"/>
  <c r="G65"/>
  <c r="I65" s="1"/>
  <c r="I63"/>
  <c r="G57"/>
  <c r="G54"/>
  <c r="G53" s="1"/>
  <c r="G51"/>
  <c r="G50" s="1"/>
  <c r="G48"/>
  <c r="G46"/>
  <c r="G43"/>
  <c r="I43" s="1"/>
  <c r="G38"/>
  <c r="I38" s="1"/>
  <c r="G36"/>
  <c r="G32"/>
  <c r="I32" s="1"/>
  <c r="G30"/>
  <c r="I30" s="1"/>
  <c r="G28"/>
  <c r="G20"/>
  <c r="G19" s="1"/>
  <c r="G16"/>
  <c r="G14"/>
  <c r="G10"/>
  <c r="F278" i="11"/>
  <c r="F259"/>
  <c r="F282"/>
  <c r="F280"/>
  <c r="F279"/>
  <c r="F277"/>
  <c r="F276"/>
  <c r="F274"/>
  <c r="F273" s="1"/>
  <c r="F272"/>
  <c r="F271"/>
  <c r="F270"/>
  <c r="F263"/>
  <c r="F262"/>
  <c r="F261"/>
  <c r="F260"/>
  <c r="F258"/>
  <c r="F257"/>
  <c r="F255"/>
  <c r="F254" s="1"/>
  <c r="F253"/>
  <c r="F252"/>
  <c r="F245"/>
  <c r="F238"/>
  <c r="F228"/>
  <c r="F226"/>
  <c r="F223"/>
  <c r="F216"/>
  <c r="F215" s="1"/>
  <c r="F220" s="1"/>
  <c r="F209"/>
  <c r="F208" s="1"/>
  <c r="F213" s="1"/>
  <c r="F198"/>
  <c r="F197" s="1"/>
  <c r="F206" s="1"/>
  <c r="F190"/>
  <c r="F189" s="1"/>
  <c r="F183"/>
  <c r="F170"/>
  <c r="F168"/>
  <c r="F165"/>
  <c r="F151"/>
  <c r="F149"/>
  <c r="F144"/>
  <c r="F128"/>
  <c r="F121"/>
  <c r="F110"/>
  <c r="F98"/>
  <c r="F49"/>
  <c r="F43"/>
  <c r="F28"/>
  <c r="F20"/>
  <c r="F13"/>
  <c r="F8"/>
  <c r="F7" s="1"/>
  <c r="F108" i="4"/>
  <c r="F105"/>
  <c r="F104" s="1"/>
  <c r="F103" s="1"/>
  <c r="F95"/>
  <c r="F94" s="1"/>
  <c r="F91"/>
  <c r="F90" s="1"/>
  <c r="F87"/>
  <c r="F86" s="1"/>
  <c r="F81"/>
  <c r="F79"/>
  <c r="F75"/>
  <c r="F71"/>
  <c r="F67"/>
  <c r="F65"/>
  <c r="F63"/>
  <c r="F57"/>
  <c r="F54"/>
  <c r="F53" s="1"/>
  <c r="F51"/>
  <c r="F50" s="1"/>
  <c r="F48"/>
  <c r="F46"/>
  <c r="F43"/>
  <c r="F38"/>
  <c r="F36"/>
  <c r="F32"/>
  <c r="F30"/>
  <c r="F28"/>
  <c r="F20"/>
  <c r="F19" s="1"/>
  <c r="F16"/>
  <c r="F14"/>
  <c r="F10"/>
  <c r="I50" l="1"/>
  <c r="G251" i="11"/>
  <c r="I103" i="4"/>
  <c r="I14"/>
  <c r="G208" i="11"/>
  <c r="G213" s="1"/>
  <c r="I213" s="1"/>
  <c r="G164"/>
  <c r="I28" i="4"/>
  <c r="H9"/>
  <c r="I245" i="11"/>
  <c r="I238"/>
  <c r="I228"/>
  <c r="I226"/>
  <c r="I216"/>
  <c r="I198"/>
  <c r="I190"/>
  <c r="I280"/>
  <c r="I183"/>
  <c r="I170"/>
  <c r="I168"/>
  <c r="I255"/>
  <c r="I253"/>
  <c r="I252"/>
  <c r="I276"/>
  <c r="I151"/>
  <c r="I279"/>
  <c r="I282"/>
  <c r="I274"/>
  <c r="I149"/>
  <c r="I259"/>
  <c r="I258"/>
  <c r="I121"/>
  <c r="I110"/>
  <c r="I98"/>
  <c r="I260"/>
  <c r="G42"/>
  <c r="G95" s="1"/>
  <c r="I49"/>
  <c r="I266"/>
  <c r="I268"/>
  <c r="I43"/>
  <c r="I261"/>
  <c r="I269"/>
  <c r="I271"/>
  <c r="I28"/>
  <c r="I272"/>
  <c r="I20"/>
  <c r="I262"/>
  <c r="I263"/>
  <c r="G17"/>
  <c r="I13"/>
  <c r="I278"/>
  <c r="I264"/>
  <c r="I8"/>
  <c r="I19" i="4"/>
  <c r="I16"/>
  <c r="I48"/>
  <c r="I99"/>
  <c r="I81"/>
  <c r="H70"/>
  <c r="I71"/>
  <c r="H56"/>
  <c r="I53"/>
  <c r="H45"/>
  <c r="I46"/>
  <c r="H35"/>
  <c r="H27"/>
  <c r="H222" i="11"/>
  <c r="H247" s="1"/>
  <c r="I223"/>
  <c r="H215"/>
  <c r="H220" s="1"/>
  <c r="I220" s="1"/>
  <c r="I208"/>
  <c r="I209"/>
  <c r="H197"/>
  <c r="H189"/>
  <c r="H254"/>
  <c r="I254" s="1"/>
  <c r="H164"/>
  <c r="H187" s="1"/>
  <c r="H251"/>
  <c r="I165"/>
  <c r="I144"/>
  <c r="H275"/>
  <c r="H273"/>
  <c r="I273" s="1"/>
  <c r="H127"/>
  <c r="H161" s="1"/>
  <c r="I128"/>
  <c r="H97"/>
  <c r="H265"/>
  <c r="H42"/>
  <c r="H95" s="1"/>
  <c r="I95" s="1"/>
  <c r="H19"/>
  <c r="H256"/>
  <c r="I257"/>
  <c r="H7"/>
  <c r="G222"/>
  <c r="G247" s="1"/>
  <c r="G187"/>
  <c r="G275"/>
  <c r="G127"/>
  <c r="G161" s="1"/>
  <c r="G97"/>
  <c r="G265"/>
  <c r="G19"/>
  <c r="G40" s="1"/>
  <c r="G256"/>
  <c r="I104" i="4"/>
  <c r="I105"/>
  <c r="G98"/>
  <c r="G97" s="1"/>
  <c r="I97" s="1"/>
  <c r="I95"/>
  <c r="I91"/>
  <c r="G87"/>
  <c r="G86" s="1"/>
  <c r="I86" s="1"/>
  <c r="G70"/>
  <c r="G56"/>
  <c r="I56" s="1"/>
  <c r="I57"/>
  <c r="I54"/>
  <c r="I51"/>
  <c r="G45"/>
  <c r="I45" s="1"/>
  <c r="G35"/>
  <c r="I36"/>
  <c r="G27"/>
  <c r="I27" s="1"/>
  <c r="I20"/>
  <c r="G9"/>
  <c r="I9" s="1"/>
  <c r="I10"/>
  <c r="F35"/>
  <c r="F56"/>
  <c r="F70"/>
  <c r="F98"/>
  <c r="F97" s="1"/>
  <c r="F164" i="11"/>
  <c r="F187" s="1"/>
  <c r="F9" i="4"/>
  <c r="F27"/>
  <c r="F42" i="11"/>
  <c r="F95" s="1"/>
  <c r="F127"/>
  <c r="F161" s="1"/>
  <c r="F45" i="4"/>
  <c r="F275" i="11"/>
  <c r="F17"/>
  <c r="F19"/>
  <c r="F40" s="1"/>
  <c r="F195"/>
  <c r="F222"/>
  <c r="F251"/>
  <c r="F256"/>
  <c r="F97"/>
  <c r="F265"/>
  <c r="F8" i="4"/>
  <c r="I251" i="11" l="1"/>
  <c r="I70" i="4"/>
  <c r="G250" i="11"/>
  <c r="G283" s="1"/>
  <c r="H34" i="4"/>
  <c r="H8"/>
  <c r="G125" i="11"/>
  <c r="G248" s="1"/>
  <c r="I247"/>
  <c r="I187"/>
  <c r="I265"/>
  <c r="I275"/>
  <c r="I256"/>
  <c r="I87" i="4"/>
  <c r="G8"/>
  <c r="I222" i="11"/>
  <c r="I215"/>
  <c r="H206"/>
  <c r="I206" s="1"/>
  <c r="I197"/>
  <c r="H195"/>
  <c r="I195" s="1"/>
  <c r="I189"/>
  <c r="I164"/>
  <c r="I127"/>
  <c r="I161"/>
  <c r="H125"/>
  <c r="I97"/>
  <c r="I42"/>
  <c r="H40"/>
  <c r="I40" s="1"/>
  <c r="I19"/>
  <c r="H250"/>
  <c r="H17"/>
  <c r="I7"/>
  <c r="G281"/>
  <c r="I98" i="4"/>
  <c r="G34"/>
  <c r="I35"/>
  <c r="F34"/>
  <c r="F247" i="11"/>
  <c r="F125"/>
  <c r="F250"/>
  <c r="I125" l="1"/>
  <c r="I34" i="4"/>
  <c r="H107"/>
  <c r="H112" s="1"/>
  <c r="I8"/>
  <c r="I250" i="11"/>
  <c r="H281"/>
  <c r="I281" s="1"/>
  <c r="H283"/>
  <c r="I283" s="1"/>
  <c r="H248"/>
  <c r="I248" s="1"/>
  <c r="I17"/>
  <c r="G107" i="4"/>
  <c r="F107"/>
  <c r="F248" i="11"/>
  <c r="F283"/>
  <c r="F281"/>
  <c r="I107" i="4" l="1"/>
  <c r="I112" s="1"/>
  <c r="H116"/>
  <c r="G112"/>
  <c r="G116"/>
  <c r="F112"/>
  <c r="F116"/>
  <c r="I116" l="1"/>
</calcChain>
</file>

<file path=xl/sharedStrings.xml><?xml version="1.0" encoding="utf-8"?>
<sst xmlns="http://schemas.openxmlformats.org/spreadsheetml/2006/main" count="893" uniqueCount="514">
  <si>
    <t xml:space="preserve">         EKONOMSKI KOD</t>
  </si>
  <si>
    <t>OPIS</t>
  </si>
  <si>
    <t>glavna</t>
  </si>
  <si>
    <t>pod</t>
  </si>
  <si>
    <t>analitika</t>
  </si>
  <si>
    <t>red.</t>
  </si>
  <si>
    <t>grupa</t>
  </si>
  <si>
    <t>br.</t>
  </si>
  <si>
    <t xml:space="preserve"> I PRIHODI</t>
  </si>
  <si>
    <t>PRIHODI OD POREZA</t>
  </si>
  <si>
    <t>1.1.</t>
  </si>
  <si>
    <t>POREZ NA IMOVINU</t>
  </si>
  <si>
    <t>1.1.1.</t>
  </si>
  <si>
    <t>Stalni porezi na imovinu</t>
  </si>
  <si>
    <t>1.1.1.1.</t>
  </si>
  <si>
    <t>Porez na imovinu od fizičkih lica</t>
  </si>
  <si>
    <t>1.1.1.2.</t>
  </si>
  <si>
    <t>Porez na imovinu od pravnih lica</t>
  </si>
  <si>
    <t>1.1.1.3.</t>
  </si>
  <si>
    <t>Porez na imovinu za motorna vozila</t>
  </si>
  <si>
    <t>1.1.2.</t>
  </si>
  <si>
    <t>Porez na nasljeđe i poklone</t>
  </si>
  <si>
    <t>1.1.2.1.</t>
  </si>
  <si>
    <t>1.1.3.</t>
  </si>
  <si>
    <t>Porez na finansijske i kapitalne transakcije</t>
  </si>
  <si>
    <t>1.1.3.1.</t>
  </si>
  <si>
    <t>Porez na promet nekretnina  od fizičkih lica</t>
  </si>
  <si>
    <t>1.1.3.2.</t>
  </si>
  <si>
    <t>Porez na promet nekretnina od pravnih lica</t>
  </si>
  <si>
    <t>1.2.</t>
  </si>
  <si>
    <t>POREZ NA DOHODAK</t>
  </si>
  <si>
    <t>1.2.1.</t>
  </si>
  <si>
    <t>Porez na dohodak</t>
  </si>
  <si>
    <t>1.2.1.1.</t>
  </si>
  <si>
    <t>Prihodi od poreza na doh.fiz.lica od nesamostalne djelatnosti</t>
  </si>
  <si>
    <t>1.2.1.2.</t>
  </si>
  <si>
    <t>Prihodi od poreza na doh.fiz.lica od samostalne djelatnosti</t>
  </si>
  <si>
    <t>1.2.1.3.</t>
  </si>
  <si>
    <t>Prihodi od poreza na doh.fiz.lica od imov.i imov.prava</t>
  </si>
  <si>
    <t>1.2.1.4.</t>
  </si>
  <si>
    <t>Prihodi od poreza na doh.fiz.lica na dobitke od igara na sreću</t>
  </si>
  <si>
    <t>1.2.1.5.</t>
  </si>
  <si>
    <t>Prihodi od poreza na doh.od dr.samost.djelatnosti....</t>
  </si>
  <si>
    <t>1.2.1.6.</t>
  </si>
  <si>
    <t>Prihodi od poreza na doh.po konačnom obračunu</t>
  </si>
  <si>
    <t>1.3.</t>
  </si>
  <si>
    <t>PRIHODI OD INDIREKTNIH POREZA</t>
  </si>
  <si>
    <t>1.3.1.</t>
  </si>
  <si>
    <t>Prihodi od indirektnih poreza koji pripadaju Direkciji cesta</t>
  </si>
  <si>
    <t>1.3.1.1.</t>
  </si>
  <si>
    <t>1.3.2.</t>
  </si>
  <si>
    <t>Prihodi od indirektnih poreza za općine</t>
  </si>
  <si>
    <t>1.3.2.1.</t>
  </si>
  <si>
    <t>NEPOREZNI PRIHODI</t>
  </si>
  <si>
    <t>2.1.</t>
  </si>
  <si>
    <t>PRIHODI OD NEFINANSIJSKIH JAV.PREDUZ.I FIN.JAV.INSTIT.</t>
  </si>
  <si>
    <t>2.1.1.</t>
  </si>
  <si>
    <t>Prihodi od finansijske i nematerijalne imovine</t>
  </si>
  <si>
    <t>2.1.1.1.</t>
  </si>
  <si>
    <t>Prihodi od koncesije</t>
  </si>
  <si>
    <t>2.1.2.</t>
  </si>
  <si>
    <t>Prihodi od zemljišne rente i iznajmljivanja</t>
  </si>
  <si>
    <t>2.1.2.1.</t>
  </si>
  <si>
    <t>2.1.2.2.</t>
  </si>
  <si>
    <t>Prihodi od iznajmljivanja poslovnih prostora</t>
  </si>
  <si>
    <t>2.1.2.3.</t>
  </si>
  <si>
    <t>Prihodi od iznajmljivanja opreme</t>
  </si>
  <si>
    <t>Prihodi od iznajmljivanja ostale imovine (instalirane infrastrukturne mreže)</t>
  </si>
  <si>
    <t>2.1.3.</t>
  </si>
  <si>
    <t>Ostali prihodi od nefin.javnih preduzeće</t>
  </si>
  <si>
    <t>2.1.3.1.</t>
  </si>
  <si>
    <t>Prihodi od učešća u dobiti JP</t>
  </si>
  <si>
    <t>2.2.</t>
  </si>
  <si>
    <t>OSTALI PRIHODI OD IMOVINE</t>
  </si>
  <si>
    <t>2.2.1.</t>
  </si>
  <si>
    <t>Ostali prihodi od finansijske i materijalne imovine</t>
  </si>
  <si>
    <t>2.2.1.1.</t>
  </si>
  <si>
    <t>Prihodi od kamata na depozite u banci</t>
  </si>
  <si>
    <t>2.2.2.</t>
  </si>
  <si>
    <t>Ostali prihodi od imovine</t>
  </si>
  <si>
    <t>2.2.2.1</t>
  </si>
  <si>
    <t xml:space="preserve">Ostali prihodi -prodaja  imovine </t>
  </si>
  <si>
    <t>2.3.</t>
  </si>
  <si>
    <t>ADMINISTRATIVNE TAKSE</t>
  </si>
  <si>
    <t>2.3.1.</t>
  </si>
  <si>
    <t>Općinske takse</t>
  </si>
  <si>
    <t>2.3.1.1.</t>
  </si>
  <si>
    <t>Općinske administrativne takse</t>
  </si>
  <si>
    <t>2.4.</t>
  </si>
  <si>
    <t>KOMUNALNE TAKSE</t>
  </si>
  <si>
    <t>2.4.1.</t>
  </si>
  <si>
    <t>Općinske komunalne takse</t>
  </si>
  <si>
    <t>2.4.1.1.</t>
  </si>
  <si>
    <t>Takse na isticanje firme</t>
  </si>
  <si>
    <t>2.5.</t>
  </si>
  <si>
    <t>OSTALE BUDŽETSKE NAKNADE</t>
  </si>
  <si>
    <t>2.5.1.</t>
  </si>
  <si>
    <t>Općinske naknade</t>
  </si>
  <si>
    <t>2.5.1.1.</t>
  </si>
  <si>
    <t>2.5.1.2.</t>
  </si>
  <si>
    <t>Naknada za uređenje građevinskog zemljišta</t>
  </si>
  <si>
    <t>2.5.1.3.</t>
  </si>
  <si>
    <t>Naknada za korišćenje građ.zemljišta i komunalna naknada</t>
  </si>
  <si>
    <t>2.5.1.4.</t>
  </si>
  <si>
    <t>Naknada po osnovu pogodnosti</t>
  </si>
  <si>
    <t>2.5.1.5.</t>
  </si>
  <si>
    <t>Naknada za postupak legalizacije objekata</t>
  </si>
  <si>
    <t>2.5.2.</t>
  </si>
  <si>
    <t>Ostale naknade</t>
  </si>
  <si>
    <t>2.5.2.1.</t>
  </si>
  <si>
    <t>Naknada za izgradnju i održavanje javnih skloništa</t>
  </si>
  <si>
    <t>2.5.3.</t>
  </si>
  <si>
    <t>Naknade za korišćenje šuma</t>
  </si>
  <si>
    <t>2.5.3.1.</t>
  </si>
  <si>
    <t>Ostali prihodi od korišćenja šuma</t>
  </si>
  <si>
    <t>2.5.4.</t>
  </si>
  <si>
    <t>Naknade za zauzimanje javnih površina</t>
  </si>
  <si>
    <t>2.5.4.1.</t>
  </si>
  <si>
    <t xml:space="preserve">Naknada za zauzimanje javnih površina </t>
  </si>
  <si>
    <t>2.5.4.2.</t>
  </si>
  <si>
    <t>Naknada  za zakup javnih površina od kafea,restorana,kioska i pijaca</t>
  </si>
  <si>
    <t>2.6.</t>
  </si>
  <si>
    <t>POSEBNE NAKNADE I TAKSE</t>
  </si>
  <si>
    <t>2.6.1.</t>
  </si>
  <si>
    <t>Posebne naknade i takse</t>
  </si>
  <si>
    <t>2.6.1.1.</t>
  </si>
  <si>
    <t>Naknade za korišćenje podataka premjera i katastra</t>
  </si>
  <si>
    <t>2.6.1.2.</t>
  </si>
  <si>
    <t>Naknada za vršenje usluga iz oblasti premjera i katastra- uknjižba</t>
  </si>
  <si>
    <t>2.6.1.3.</t>
  </si>
  <si>
    <t>Naknada po osnovu teh.pregleda i dr.komisija</t>
  </si>
  <si>
    <t>2.6.2.</t>
  </si>
  <si>
    <t>Cestovne naknade</t>
  </si>
  <si>
    <t>2.6.2.1.</t>
  </si>
  <si>
    <t>Naknade za upotrebu puteva za vozila pravnih lica</t>
  </si>
  <si>
    <t>2.6.2.2.</t>
  </si>
  <si>
    <t>Naknade za upotrebu puteva za vozila građana</t>
  </si>
  <si>
    <t>2.6.2.3.</t>
  </si>
  <si>
    <t>Naknada za korišćenje cestovnog zemljišta</t>
  </si>
  <si>
    <t>2.6.3.</t>
  </si>
  <si>
    <t>Naknada za zaštitu okoline</t>
  </si>
  <si>
    <t>2.6.3.1.</t>
  </si>
  <si>
    <t>2.6.4.</t>
  </si>
  <si>
    <t>Posebne naknade</t>
  </si>
  <si>
    <t>2.6.4.1.</t>
  </si>
  <si>
    <t>Poseb.nak.za zaštitu od prir.i dr.nesreća (osn.zbirni iznos neto pl.)</t>
  </si>
  <si>
    <t>2.6.4.2.</t>
  </si>
  <si>
    <t>Poseb.nak.za zaštitu od prir.i dr.nesreća (osn.zbirni iznos neto prim.)</t>
  </si>
  <si>
    <t>2.6.4.3.</t>
  </si>
  <si>
    <t>Naknada za vatrogasnu jedinicu iz premije osig.od požara</t>
  </si>
  <si>
    <t>2.6.4.4.</t>
  </si>
  <si>
    <t>2.7.</t>
  </si>
  <si>
    <t>PRIHODI OD PRUŽANJA JAVNIH USLUGA</t>
  </si>
  <si>
    <t>2.7.1.</t>
  </si>
  <si>
    <t>Prihodi od pružanja usluga drugima</t>
  </si>
  <si>
    <t>2.7.1.1.</t>
  </si>
  <si>
    <t>Prihodi od pružanja usluga-učešće u troškovima</t>
  </si>
  <si>
    <t>2.7.1.2.</t>
  </si>
  <si>
    <t>2.8.</t>
  </si>
  <si>
    <t>OSTALE NEPLANIRANE UPLATE</t>
  </si>
  <si>
    <t>2.8.1.</t>
  </si>
  <si>
    <t>Ostale neplanirane uplate</t>
  </si>
  <si>
    <t>2.8.1.1.</t>
  </si>
  <si>
    <t>2.9.</t>
  </si>
  <si>
    <t>NOVČANE KAZNE</t>
  </si>
  <si>
    <t>2.9.1.</t>
  </si>
  <si>
    <t>Po općinskim propisima</t>
  </si>
  <si>
    <t>2.9.1.1.</t>
  </si>
  <si>
    <t>Ostale novčane kazne</t>
  </si>
  <si>
    <t>3.</t>
  </si>
  <si>
    <t>3.1.</t>
  </si>
  <si>
    <t>OD OSTALIH NIVOA VLASTI</t>
  </si>
  <si>
    <t>3.1.1.</t>
  </si>
  <si>
    <t>3.1.1.1.</t>
  </si>
  <si>
    <t>Transferi iz Kantona za korisnike Centra za socijalni rad</t>
  </si>
  <si>
    <t>B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</si>
  <si>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</si>
  <si>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</si>
  <si>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</si>
  <si>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</si>
  <si>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</si>
  <si>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funkcija</t>
  </si>
  <si>
    <t>TEKUĆI IZDACI</t>
  </si>
  <si>
    <t>Izdaci za meterijal i usluge</t>
  </si>
  <si>
    <t>.0111</t>
  </si>
  <si>
    <t>Putni troškovi</t>
  </si>
  <si>
    <t xml:space="preserve">Izdaci za ugovorene usluge </t>
  </si>
  <si>
    <t>TEKUĆA REZERVA</t>
  </si>
  <si>
    <t>.0491</t>
  </si>
  <si>
    <t>Izdaci za bankarske i usluge osiguranja</t>
  </si>
  <si>
    <t>.0661</t>
  </si>
  <si>
    <t>1.1.4.</t>
  </si>
  <si>
    <t>1.1.5.</t>
  </si>
  <si>
    <t>1.1.6.</t>
  </si>
  <si>
    <t>1.1.7.</t>
  </si>
  <si>
    <t>.0861</t>
  </si>
  <si>
    <t>Tekući transferi</t>
  </si>
  <si>
    <t>.0761</t>
  </si>
  <si>
    <t>1.2.2.</t>
  </si>
  <si>
    <t>Transferi za veterinarsku zaštitu od zaraznih bolesti</t>
  </si>
  <si>
    <t>.0421</t>
  </si>
  <si>
    <t>1.2.3.</t>
  </si>
  <si>
    <t>Poticajna sredstva za poljoprivredu</t>
  </si>
  <si>
    <t>1.2.4.</t>
  </si>
  <si>
    <t>Podrška biznisu, privrednicima i obrtnicima</t>
  </si>
  <si>
    <t>.0112</t>
  </si>
  <si>
    <t>1.2.5.</t>
  </si>
  <si>
    <t>Povrati pogrešno i više uplaćenih sredstava</t>
  </si>
  <si>
    <t>.0331</t>
  </si>
  <si>
    <t>1.2.6.</t>
  </si>
  <si>
    <t>Sudska izvršenja</t>
  </si>
  <si>
    <t>1.2.7.</t>
  </si>
  <si>
    <t>Vansudske nagodbe</t>
  </si>
  <si>
    <t>NABAVKA STALNIH SREDSTAVA</t>
  </si>
  <si>
    <t>.0422</t>
  </si>
  <si>
    <t>.0641</t>
  </si>
  <si>
    <t>Izdaci za javnu rasvjetu</t>
  </si>
  <si>
    <t>.0511</t>
  </si>
  <si>
    <t>.0561</t>
  </si>
  <si>
    <t>Izdaci za PDV</t>
  </si>
  <si>
    <t xml:space="preserve">Izdaci za usluge nadzora </t>
  </si>
  <si>
    <t>Izdaci za kamate</t>
  </si>
  <si>
    <t>.0474</t>
  </si>
  <si>
    <t>Izdaci za kamate po kreditu za infrastrukturu</t>
  </si>
  <si>
    <t>Izdaci za otplatu kredita za infrastrukturu</t>
  </si>
  <si>
    <t>.0961</t>
  </si>
  <si>
    <t>Subvencija za prevoz đaka i studenata</t>
  </si>
  <si>
    <t>Obilježavanje praznika i drugih značajnijih datuma</t>
  </si>
  <si>
    <t>.0941</t>
  </si>
  <si>
    <t>.0951</t>
  </si>
  <si>
    <t>Jednokratne pomoći za školovanje</t>
  </si>
  <si>
    <t>Transfer za alternativni smještaj iz Budžeta ZDK</t>
  </si>
  <si>
    <t>.0811</t>
  </si>
  <si>
    <t>1.2.8.</t>
  </si>
  <si>
    <t>1.2.9.</t>
  </si>
  <si>
    <t>1.2.10.</t>
  </si>
  <si>
    <t>1.2.11.</t>
  </si>
  <si>
    <t>1.2.12.</t>
  </si>
  <si>
    <t>1.2.13.</t>
  </si>
  <si>
    <t>Transfer za vannastavne aktivnosti</t>
  </si>
  <si>
    <t>1.2.14.</t>
  </si>
  <si>
    <t>Transfer za ustanove za djecu sa posebnim potrebama</t>
  </si>
  <si>
    <t>1.2.15.</t>
  </si>
  <si>
    <t>.0161</t>
  </si>
  <si>
    <t>1.2.16.</t>
  </si>
  <si>
    <t>1.2.17.</t>
  </si>
  <si>
    <t>1.2.18.</t>
  </si>
  <si>
    <t>.0911</t>
  </si>
  <si>
    <t>.0821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</si>
  <si>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</si>
  <si>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</si>
  <si>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</si>
  <si>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</si>
  <si>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</si>
  <si>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</si>
  <si>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</si>
  <si>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</si>
  <si>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Transfer za spomen obilježja i mezarja</t>
  </si>
  <si>
    <t>.0841</t>
  </si>
  <si>
    <t>Transfer za pomoć vjerskim zajednicama</t>
  </si>
  <si>
    <t>Bruto plaće i naknade</t>
  </si>
  <si>
    <t xml:space="preserve">Bruto plaće </t>
  </si>
  <si>
    <t xml:space="preserve">Naknade uposlenim </t>
  </si>
  <si>
    <t>Doprinos poslodavca</t>
  </si>
  <si>
    <t>.0133</t>
  </si>
  <si>
    <t>Izdaci za energiju</t>
  </si>
  <si>
    <t>1.3.3.</t>
  </si>
  <si>
    <t>Izdaci za komunalne usluge</t>
  </si>
  <si>
    <t>1.3.4.</t>
  </si>
  <si>
    <t>Izdaci za materijal</t>
  </si>
  <si>
    <t>1.3.5.</t>
  </si>
  <si>
    <t>Izdaci za prevoz i gorivo</t>
  </si>
  <si>
    <t>1.3.6.</t>
  </si>
  <si>
    <t>Izdaci za održavanje</t>
  </si>
  <si>
    <t>1.3.7.</t>
  </si>
  <si>
    <t>Izdaci za usluge osiguranja</t>
  </si>
  <si>
    <t>1.3.8.</t>
  </si>
  <si>
    <t>Izdaci za održavanje sistema kvaliteta</t>
  </si>
  <si>
    <t>1.4.</t>
  </si>
  <si>
    <t>1.4.1.</t>
  </si>
  <si>
    <t>1.4.2.</t>
  </si>
  <si>
    <t>Transferi mjesnim zajednicama za vangradsku javnu rasvjetu</t>
  </si>
  <si>
    <t>1.4.3.</t>
  </si>
  <si>
    <t>Nabavka opreme</t>
  </si>
  <si>
    <t>Rekonstrukcija i investiciono održavanje</t>
  </si>
  <si>
    <t>Izdaci za naknade vijećnicima</t>
  </si>
  <si>
    <t>.0321</t>
  </si>
  <si>
    <t>izdaci za bankarske i usluge osiguranja</t>
  </si>
  <si>
    <t>Socijalna davanja iz sredstava Zeničko-dobojskog kantona</t>
  </si>
  <si>
    <t>UKUPNI IZDACI</t>
  </si>
  <si>
    <t>Transferi drugim nivoima vlasti</t>
  </si>
  <si>
    <t>Transferi pojedincima</t>
  </si>
  <si>
    <t>Transferi neprofitnim organizacijama</t>
  </si>
  <si>
    <t>1.4.4.</t>
  </si>
  <si>
    <t xml:space="preserve">Transferi javnim ustanovama i preduzećima </t>
  </si>
  <si>
    <t>614500</t>
  </si>
  <si>
    <t>1.4.5.</t>
  </si>
  <si>
    <t>1.4.6.</t>
  </si>
  <si>
    <t>Sudska izvršenja i vansudske nagodbe</t>
  </si>
  <si>
    <t>1.4.7.</t>
  </si>
  <si>
    <t>Povrati više ili pogrešno uplaćenih sredstava</t>
  </si>
  <si>
    <t>1.5.</t>
  </si>
  <si>
    <t>1.5.1.</t>
  </si>
  <si>
    <t>Nabavka zemljišta</t>
  </si>
  <si>
    <t>Projektna dokumentacija, regulacioni planovi i ostala sredstva u obliku prava</t>
  </si>
  <si>
    <t>IZDACI ZA OTPLATU KREDITA ZA INFRASTRUKTURU</t>
  </si>
  <si>
    <t>Transfer za sondažna arheološka iskopavanja</t>
  </si>
  <si>
    <t>Sufinansiranje za apliciranje viših nivoa vlasti, domaćih i ino.organiz. i EU fondova</t>
  </si>
  <si>
    <t>2.</t>
  </si>
  <si>
    <t>1.</t>
  </si>
  <si>
    <t>4.</t>
  </si>
  <si>
    <t>TEKUĆI  TRANSFERI</t>
  </si>
  <si>
    <t>Primljeni transferi od ostalih nivoa vlasti</t>
  </si>
  <si>
    <t>Naknada za vatrogastvo</t>
  </si>
  <si>
    <t>Stipendije za nadarene učenike osnovnih i srednjih škola</t>
  </si>
  <si>
    <t>1.2.29.</t>
  </si>
  <si>
    <t>Stipendije studentima Ministarstva za boračka pitanja ZDK</t>
  </si>
  <si>
    <t>Stipendije studentima Ministarstva za obrazovanje,nauku.....ZDK</t>
  </si>
  <si>
    <t xml:space="preserve">Izdaci za rad komisija (teh.pregled, proc.prom.vrij.nekretnina i legalizacija) </t>
  </si>
  <si>
    <t xml:space="preserve">O P I S </t>
  </si>
  <si>
    <t>razdjel   kod potr jedinice</t>
  </si>
  <si>
    <t>red.  br.</t>
  </si>
  <si>
    <t>ekonom kod</t>
  </si>
  <si>
    <t>Izdaci za gorivo</t>
  </si>
  <si>
    <t>Rješavanje imovinsko-pravnih odnosa</t>
  </si>
  <si>
    <t>Nabavka materijala posebnih namjena iz sredstava naknada za vatrogastvo</t>
  </si>
  <si>
    <t>Nabavka opreme za vatrogasne jedinice iz sredstava naknada za vatrogastvo</t>
  </si>
  <si>
    <t>Nabavka materijala posebnih namjena iz sredstava poseb.naknada za zaštitu...</t>
  </si>
  <si>
    <t>Nabavka opreme iz sredstava poseb.naknada za zaštitu...</t>
  </si>
  <si>
    <t>Transferi za Dobrovoljnu vatrogasnu jedinicu (nenamjenska sredstva budžeta)</t>
  </si>
  <si>
    <t>Putni troškovi (nenamjenska sredstva budžeta)</t>
  </si>
  <si>
    <t>Ulaganja iz Fonda korišćenja šuma</t>
  </si>
  <si>
    <t>Planska dokumentacija</t>
  </si>
  <si>
    <t>Transfer iz oblasti društvenih djelatnosti</t>
  </si>
  <si>
    <t>Transferi za JU Za predškolski odgoj</t>
  </si>
  <si>
    <t>Transferi za JU Gradska biblioteka</t>
  </si>
  <si>
    <t>Transferi za JU Zavičajni muzej</t>
  </si>
  <si>
    <t>Rekonstrukcija postojećeg i izgradnja novih skloništa</t>
  </si>
  <si>
    <t>Interventne mjere zaštite od posljedica prir.i dr.nesreća iz sredstava poseb.naknada za zaštitu...</t>
  </si>
  <si>
    <t>Preventivne mjere zaštite od posljedica prir.i dr.nesreća iz sredstava poseb.naknada za zaštitu...</t>
  </si>
  <si>
    <t>Izdaci za ugovorene usluge iz sredstava poseb.naknada za zaštitu...</t>
  </si>
  <si>
    <t>1.1.8.</t>
  </si>
  <si>
    <t>1.1.9.</t>
  </si>
  <si>
    <t>Izdaci za odvoz i deponovanje otpada</t>
  </si>
  <si>
    <t>Izdaci za Program tekućeg održavanja</t>
  </si>
  <si>
    <t>1.1.10.</t>
  </si>
  <si>
    <t>Projektna dokumentacija, revizija projektne dokumentacije i elaborati</t>
  </si>
  <si>
    <t xml:space="preserve">Pomoći pripadnicima boračkih populacija </t>
  </si>
  <si>
    <t>Izdaci za usluge objave postupaka javnih nabavki</t>
  </si>
  <si>
    <t>1.3.3.1.</t>
  </si>
  <si>
    <t>Prihodi od indirektnih poreza na ime finan.autocesta i dr.cesta u FBiH</t>
  </si>
  <si>
    <t xml:space="preserve">UKUPNI PRIHODI </t>
  </si>
  <si>
    <t>Stalna i povremena socijalna davanja iz budžeta Grada Visoko</t>
  </si>
  <si>
    <t>Naknada iz funkcionalne premije osig. od autoodgov.za vatrog.jed.</t>
  </si>
  <si>
    <t>2.8.1.2.</t>
  </si>
  <si>
    <t xml:space="preserve">Transferi mjesnim zajednicama za rad savjeta </t>
  </si>
  <si>
    <t>Transfer za podršku radu Memorijalnog centra Srebrenica-Potočari</t>
  </si>
  <si>
    <t>Transferi za JU Centar za kulturu,sport i informisanje</t>
  </si>
  <si>
    <t>Izdaci za Program komunalnih djelatnosti (Program)</t>
  </si>
  <si>
    <t>Refundiranje izdataka za otplatu kredita za infrastrukturu</t>
  </si>
  <si>
    <t>1.2.31.</t>
  </si>
  <si>
    <t>Transfer za programe i projekte za podršku mladima</t>
  </si>
  <si>
    <t>Transfer za Udruženje Srce za djecu oboljelu od raka</t>
  </si>
  <si>
    <t>Program kapitalnih ulaganja iz sred.viših nivoa vlasti (FBiH,ZDK,vodne naknade i dr.)</t>
  </si>
  <si>
    <t xml:space="preserve">Program kapitalnih ulaganja iz sredstava Gradskog budžeta </t>
  </si>
  <si>
    <t>Primljeni transferi od viših nivoa vlasti</t>
  </si>
  <si>
    <t>1.2.32.</t>
  </si>
  <si>
    <t xml:space="preserve">Transferi za isplatu šteta iz sredstava poseb.naknada za zaštitu... </t>
  </si>
  <si>
    <t>Stipendije za studente iz budžeta Grada</t>
  </si>
  <si>
    <t>.0631</t>
  </si>
  <si>
    <t>Transferi za sufinan.rada hitne med.pomoći u JU Dom zdravlja</t>
  </si>
  <si>
    <t>1.2.33.</t>
  </si>
  <si>
    <t>1.2.34.</t>
  </si>
  <si>
    <t>Transfer za podršku nastupa sportistima na međunarodnim takmičenjima</t>
  </si>
  <si>
    <t>Transfer za JU Dom zdravlja za plaćanje usluga specijaliste urologa i ortopeda</t>
  </si>
  <si>
    <t>Transfer za JU Dom zdravlja za plaćanje kirije u područnoj ambulanti Poriječani</t>
  </si>
  <si>
    <t xml:space="preserve">Realizacija prenesenih projekata iz prethodnih godina u oblasti kapitalnih ulaganja </t>
  </si>
  <si>
    <t>1.2.19.</t>
  </si>
  <si>
    <t>1.2.28.</t>
  </si>
  <si>
    <t>UKUPNO</t>
  </si>
  <si>
    <t xml:space="preserve">UKUPNO </t>
  </si>
  <si>
    <t>1.1.11.</t>
  </si>
  <si>
    <t>1.3.9.</t>
  </si>
  <si>
    <t>01 01 001</t>
  </si>
  <si>
    <t>02 01 001</t>
  </si>
  <si>
    <t>03 01 001</t>
  </si>
  <si>
    <t>04 01 001</t>
  </si>
  <si>
    <t>05 01 001</t>
  </si>
  <si>
    <t>06 01 001</t>
  </si>
  <si>
    <t>07 01 001</t>
  </si>
  <si>
    <t>08 01 001</t>
  </si>
  <si>
    <t>09 01 001</t>
  </si>
  <si>
    <t>10 01 001</t>
  </si>
  <si>
    <t>20 01 001</t>
  </si>
  <si>
    <t>UKUPNI IZDACI POTROŠAČKE JEDINICE 01 01 001</t>
  </si>
  <si>
    <t>UKUPNI IZDACI POTROŠAČKE JEDINICE 02 01 001</t>
  </si>
  <si>
    <t>UKUPNI IZDACI POTROŠAČKE JEDINICE 03 01 001</t>
  </si>
  <si>
    <t>UKUPNI IZDACI POTROŠAČKE JEDINICE 04 01 001</t>
  </si>
  <si>
    <t>Preventivne mjere zaštite od posljedica prir.i dr.nesreća (nenamjenska sredstva budžeta)</t>
  </si>
  <si>
    <t>UKUPNI IZDACI POTROŠAČKE JEDINICE 05 01 001</t>
  </si>
  <si>
    <t>UKUPNI IZDACI POTROŠAČKE JEDINICE 06 011 001</t>
  </si>
  <si>
    <t>UKUPNI IZDACI POTROŠAČKE JEDINICE 07 01 001</t>
  </si>
  <si>
    <t>UKUPNI IZDACI POTROŠAČKE JEDINICE 08 01 001</t>
  </si>
  <si>
    <t>UKUPNI IZDACI POTROŠAČKE JEDINICE 09 01 001</t>
  </si>
  <si>
    <t>UKUPNI IZDACI POTROŠAČKE JEDINICE 10 01 001</t>
  </si>
  <si>
    <t xml:space="preserve">UKUPNI IZDACI POTROŠAČKE JEDINICE 20 01 001 </t>
  </si>
  <si>
    <t>Transfer za podršku rada Akademije nauka i umjetnosti BiH</t>
  </si>
  <si>
    <t>3.1.1.2.</t>
  </si>
  <si>
    <t>Izdaci za izgradnju,rušenje,adaptaciju i održavanje objekata u vlasništvu Grada</t>
  </si>
  <si>
    <t>Sufinan.cijene vodosnab.za sva fizička i pravna lica-korisnike Gradskog vodovod.sistema</t>
  </si>
  <si>
    <t>Transferi privatnim preduzećima (poljoprivreda, poduzetništvo i sanacija šteta)</t>
  </si>
  <si>
    <t>Prihodi od organizacije manifestacije "Visočko ljeto"</t>
  </si>
  <si>
    <t>Transfer za održavanje manifestacije "Visočko ljeto"</t>
  </si>
  <si>
    <t>Izdaci za Program Fonda zaštite okoline ZDK  - prvi dio</t>
  </si>
  <si>
    <t>Podrška projektima izrade Monografija (Visoko 92-95,monografija o pojedincima iz ratnog perioda i sl.)</t>
  </si>
  <si>
    <t>Primici od kreditnog zaduživanja</t>
  </si>
  <si>
    <t>Transfer za djecu sa hroničnim oboljenjem i poteškoćama u razvoju</t>
  </si>
  <si>
    <t>Jednokratni poklon za novorođeno dijete</t>
  </si>
  <si>
    <t>Izdaci za ugovorene usluge (nenamjenska sredstva budžeta)</t>
  </si>
  <si>
    <t>Transferi za isplatu šteta (nenamjenska sredstva budžeta)</t>
  </si>
  <si>
    <t xml:space="preserve">Nabavka opreme iz sredstava poseb.naknada za osig.od požara i autoodgovornosti </t>
  </si>
  <si>
    <t>Transferi za podrški službama zaštite i spašavanja u JP (nenamjenska sredstva budžeta)</t>
  </si>
  <si>
    <t>Transfer za JP Veterinarska stanica za sterilizaciju pasa lutalica</t>
  </si>
  <si>
    <t>1.1.12.</t>
  </si>
  <si>
    <t>Sufinan.cijene odvoza smeća za sva fizička lica-korisnike Gradskog odvoza kom.otpada putem JKP Vosoko</t>
  </si>
  <si>
    <t>Transferi pojedincima (podrška vantjelesnoj oplodnji)</t>
  </si>
  <si>
    <t>SLUŽBA ZA URBANIZAM, IMOVINSKO-PRAVNE, GEODETSKE POSLOVE I KATASTAR NEKRETNINA</t>
  </si>
  <si>
    <t>SLUŽBA ZA FINANSIJE, PRIVREDU,POSLOVNE PROSTORE I EKONOMSKI RAZVOJ</t>
  </si>
  <si>
    <t>SLUŽBA ZA BORAČKO-INVALIDSKU ZAŠTITU I DRUŠTVENE DJELATNOSTI</t>
  </si>
  <si>
    <t>SLUŽBA CIVILNE ZAŠTITE</t>
  </si>
  <si>
    <t>SLUŽBA ZA INFRASTRUKTURU, EKOLOGIJU, KOMUNALNE I INSPEKCIJSKE POSLOVE</t>
  </si>
  <si>
    <t>SLUŽBA ZA OPĆU UPRAVU I ZAJEDNIČKE POSLOVE</t>
  </si>
  <si>
    <t xml:space="preserve"> SLUŽBA KABINETA GRADONAČELNIKA </t>
  </si>
  <si>
    <t xml:space="preserve"> STRUČNA SLUŽBA ZA GRADSKOG VIJEĆA</t>
  </si>
  <si>
    <t xml:space="preserve"> SLUŽBA INTERNE REVIZIJE</t>
  </si>
  <si>
    <t>PRAVOBRANILAŠTVO GRADA</t>
  </si>
  <si>
    <t>JAVNA USTANOVA CENTAR ZA SOCIJALNI RAD</t>
  </si>
  <si>
    <t>SINTETIČKI PREGLED IZDATAKA</t>
  </si>
  <si>
    <t>Podrška Grada projektima organizacija i institucija van teritorije grada i BiH</t>
  </si>
  <si>
    <r>
      <t xml:space="preserve">Transfer za nabavku senzora za mjerenje šećera u krvi </t>
    </r>
    <r>
      <rPr>
        <sz val="9"/>
        <rFont val="Times New Roman"/>
        <family val="1"/>
        <charset val="238"/>
      </rPr>
      <t>(mladi od 18-26g koji su studenti ili su nezaposlen</t>
    </r>
    <r>
      <rPr>
        <sz val="9"/>
        <color theme="1"/>
        <rFont val="Times New Roman"/>
        <family val="1"/>
        <charset val="238"/>
      </rPr>
      <t>.)</t>
    </r>
  </si>
  <si>
    <r>
      <t>Transfer za podršku radu udruženja "Mladi volonteri" -</t>
    </r>
    <r>
      <rPr>
        <sz val="9"/>
        <color rgb="FFFF0000"/>
        <rFont val="Times New Roman"/>
        <family val="1"/>
      </rPr>
      <t xml:space="preserve"> </t>
    </r>
    <r>
      <rPr>
        <sz val="9"/>
        <rFont val="Times New Roman"/>
        <family val="1"/>
        <charset val="238"/>
      </rPr>
      <t>rad javne kuhinje</t>
    </r>
  </si>
  <si>
    <t>KAPITALNI TRANSFERI</t>
  </si>
  <si>
    <t>4.1.</t>
  </si>
  <si>
    <t>4.1.1.</t>
  </si>
  <si>
    <t>Primljeni kapitalni transferi od ostalih nivoa vlasti</t>
  </si>
  <si>
    <t>Primljeni kapitalni transferi od viših nivoa vlasti</t>
  </si>
  <si>
    <t>4.1.1.1.</t>
  </si>
  <si>
    <t>Transferi za podrški službama zaštite i spašavanja u JP iz sredstava poseb.naknada za zaštitu...</t>
  </si>
  <si>
    <t>Transferi za angažovanje dr.učesnika u provođenju zaštite i spašavanja iz sredstava poseb.naknada za zaštitu...</t>
  </si>
  <si>
    <t>Socijalna davanja iz sredstava Federacije Bosne i Hercegovine</t>
  </si>
  <si>
    <t>Transferi iz FBiH za korisnike Centra za socijalni rad</t>
  </si>
  <si>
    <t>Izdaci za reprezentaciju</t>
  </si>
  <si>
    <t>Transfer za podršku boračkom udruženju UG RVI</t>
  </si>
  <si>
    <t>Transfer za podršku boračkom udruženju UG PPB</t>
  </si>
  <si>
    <t>Transfer za podršku boračkom udruženju UG DNRP</t>
  </si>
  <si>
    <t>Transfer za podršku boračkom udruženju UG JOB</t>
  </si>
  <si>
    <t>Transfer za NK Bosna</t>
  </si>
  <si>
    <t>Transfer za JU OŠ Safvet beg Bašagić-vanjski sportski teren</t>
  </si>
  <si>
    <t>Transfer za JU OŠ Musa Ćazim Ćatić-stolovi i stolice za učionice</t>
  </si>
  <si>
    <t>Transfer za JU MSŠ Hazim Šabanović-sanacija mokrih čvorova</t>
  </si>
  <si>
    <t>Transfer za održavanje Sarajevo film festivala Visoko</t>
  </si>
  <si>
    <t>Transfer za razvoj turističke infrastrukture (šadrvani,mape,monografije,turistički vodiči,video prezentacije)</t>
  </si>
  <si>
    <t>Projekti po javnom pozivu za NVO (sport,kultura,mladi,osobe sa invaliditetom i ostalo)</t>
  </si>
  <si>
    <t xml:space="preserve">Transfer za RK Bosna </t>
  </si>
  <si>
    <t>Transfer za Gradski nogometni savez</t>
  </si>
  <si>
    <t>Podrška projektu deminiranja (nenamjenska sredstva budžeta)</t>
  </si>
  <si>
    <t>Izdaci za reprezentaciju (nenamjenska sredstva budžeta)</t>
  </si>
  <si>
    <t>Usluge sevisiranja opreme i vozila,nabavka dijelova i pjene za gašenje požara (nenamjenska sredstva budžeta)</t>
  </si>
  <si>
    <t>Izdaci za volonterski rad-javni poziv</t>
  </si>
  <si>
    <t>1.3.10.</t>
  </si>
  <si>
    <t>1.3.11.</t>
  </si>
  <si>
    <t>Naknade za provođenje izbora i članovima Izborne komisije</t>
  </si>
  <si>
    <t>3.1.1.3.</t>
  </si>
  <si>
    <t>Prenesena sredstva primitaka od kreditnog zaduživanja</t>
  </si>
  <si>
    <t>Izdaci za razvoj turističke infrastrukture (šadrvani,mape,monografije,turistički vodiči,video prezentacije)</t>
  </si>
  <si>
    <t>Transferi pojedincima (socijalna davanja i pomoći za liječenje)</t>
  </si>
  <si>
    <t>Transferi pojedincima (ostvareni rezultati u sportu,nauci,kulturi....)</t>
  </si>
  <si>
    <t>1.2.35.</t>
  </si>
  <si>
    <t>1.2.36.</t>
  </si>
  <si>
    <t>1.2.41.</t>
  </si>
  <si>
    <t>Transferi za  MZ za interventne mjere zaštite od posljedica prir.i dr.nesreća iz sredstava poseb.naknada za zaštitu...</t>
  </si>
  <si>
    <t xml:space="preserve"> II PRIMICI</t>
  </si>
  <si>
    <t>5.</t>
  </si>
  <si>
    <t>Transferi za podrški službama zaštite i spašavanja u UG za provođenje obuka,vježbi i edukacija iz sredstava poseb.naknada za zaštitu...</t>
  </si>
  <si>
    <t>Transferi za podrški službama zaštite i spašavanja u JP za provođenje obuka,vježbi i edukacija iz sredstava poseb.naknada za zaštitu...</t>
  </si>
  <si>
    <t>Transferi za podrški službama zaštite i spašavanja u JU za provođenje obuka,vježbi i edukacija iz sredstava poseb.naknada za zaštitu...</t>
  </si>
  <si>
    <t>1.2.37.</t>
  </si>
  <si>
    <t>1.2.38.</t>
  </si>
  <si>
    <t>1.2.39.</t>
  </si>
  <si>
    <t>1.2.40.</t>
  </si>
  <si>
    <t>1.2.30.</t>
  </si>
  <si>
    <t xml:space="preserve"> BUDŽET ZA 2024.g</t>
  </si>
  <si>
    <t>BUDŽET ZA 2024.g</t>
  </si>
  <si>
    <t>Transfer za radove na zgradi Hitne medicinske pomoći (troškovi administracije i infrastrukturna ulaganja)</t>
  </si>
  <si>
    <t>BOSNA I HERCEGOVINA</t>
  </si>
  <si>
    <t>FEDERACIJA BOSNE I HERCEGOVINE</t>
  </si>
  <si>
    <t>ZENIČKO-DOBOJSKI KANTON</t>
  </si>
  <si>
    <t>GRAD VISOKO</t>
  </si>
  <si>
    <t xml:space="preserve">SLUŽBA ZA FINANSIJE,PRIVREDU,POSLOVNE </t>
  </si>
  <si>
    <t>PROSTORE I EKONOMSKI RAZVOJ</t>
  </si>
  <si>
    <t xml:space="preserve">                          </t>
  </si>
  <si>
    <t xml:space="preserve">                            IZVJEŠTAJ  O IZVRŠENJU  BUDŽETA  GRADA  VISOKO</t>
  </si>
  <si>
    <t>procenat izvršenja</t>
  </si>
  <si>
    <t>Pomoć energetski siromašnim domaćinstvima (dovršetak projekta FBiH iz 2023.g)</t>
  </si>
  <si>
    <t>Izdaci za realizaciju projekta ROMACTED-Promoviranje dobrog upravljanja i osnaživanja Roma na lokalnom nivou</t>
  </si>
  <si>
    <t>Izdaci za zbrinjavanje pasa lutalica</t>
  </si>
  <si>
    <t>Ostale neplanirane uplate (prihodi po ranijim propisima)</t>
  </si>
  <si>
    <t>Transferi pojedincima (nagrade za vrhunske sportiste)</t>
  </si>
  <si>
    <t>1.2.42.</t>
  </si>
  <si>
    <t>Transfer za udruženje žena oboljelih od karcinoma "Srcem zajedno"-prevent.pregled za žene iznad 18g</t>
  </si>
  <si>
    <t xml:space="preserve">                              ZA PERIOD 01.01.-30.09.2024.g</t>
  </si>
  <si>
    <t>PLAN ZA DEVET MJESECI</t>
  </si>
  <si>
    <t>IZVRŠENO ZA DEVET MJESECI 2024.g</t>
  </si>
  <si>
    <t xml:space="preserve"> 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</si>
</sst>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0"/>
      <name val="Times New Roman"/>
      <family val="1"/>
      <charset val="238"/>
    </font>
    <font>
      <b/>
      <sz val="7"/>
      <color theme="0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rgb="FFFF0000"/>
      <name val="Times New Roman"/>
      <family val="1"/>
    </font>
    <font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6">
    <xf numFmtId="0" fontId="0" fillId="0" borderId="0" xfId="0"/>
    <xf numFmtId="0" fontId="2" fillId="2" borderId="2" xfId="1" applyNumberFormat="1" applyFont="1" applyBorder="1" applyAlignment="1">
      <alignment horizontal="left"/>
    </xf>
    <xf numFmtId="0" fontId="2" fillId="2" borderId="3" xfId="1" applyNumberFormat="1" applyFont="1" applyBorder="1"/>
    <xf numFmtId="0" fontId="2" fillId="2" borderId="4" xfId="1" applyNumberFormat="1" applyFont="1" applyBorder="1" applyAlignment="1">
      <alignment horizontal="right"/>
    </xf>
    <xf numFmtId="0" fontId="3" fillId="2" borderId="4" xfId="1" applyNumberFormat="1" applyFont="1" applyBorder="1" applyAlignment="1">
      <alignment horizontal="center"/>
    </xf>
    <xf numFmtId="0" fontId="4" fillId="0" borderId="0" xfId="0" applyNumberFormat="1" applyFont="1"/>
    <xf numFmtId="0" fontId="2" fillId="2" borderId="4" xfId="1" applyNumberFormat="1" applyFont="1" applyBorder="1"/>
    <xf numFmtId="0" fontId="3" fillId="2" borderId="5" xfId="1" applyNumberFormat="1" applyFont="1" applyBorder="1"/>
    <xf numFmtId="0" fontId="2" fillId="2" borderId="5" xfId="1" applyNumberFormat="1" applyFont="1" applyBorder="1"/>
    <xf numFmtId="0" fontId="3" fillId="2" borderId="6" xfId="1" applyNumberFormat="1" applyFont="1" applyBorder="1"/>
    <xf numFmtId="0" fontId="2" fillId="2" borderId="8" xfId="1" applyNumberFormat="1" applyFont="1" applyBorder="1"/>
    <xf numFmtId="3" fontId="3" fillId="2" borderId="10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2" borderId="9" xfId="1" applyNumberFormat="1" applyFont="1" applyBorder="1"/>
    <xf numFmtId="0" fontId="2" fillId="2" borderId="9" xfId="1" applyNumberFormat="1" applyFont="1" applyBorder="1" applyAlignment="1">
      <alignment horizontal="right"/>
    </xf>
    <xf numFmtId="0" fontId="3" fillId="2" borderId="9" xfId="1" applyNumberFormat="1" applyFont="1" applyBorder="1"/>
    <xf numFmtId="0" fontId="6" fillId="0" borderId="0" xfId="0" applyNumberFormat="1" applyFont="1"/>
    <xf numFmtId="0" fontId="7" fillId="0" borderId="8" xfId="0" applyNumberFormat="1" applyFont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/>
    <xf numFmtId="0" fontId="7" fillId="0" borderId="0" xfId="0" applyFont="1"/>
    <xf numFmtId="0" fontId="9" fillId="0" borderId="10" xfId="0" applyNumberFormat="1" applyFont="1" applyBorder="1"/>
    <xf numFmtId="0" fontId="9" fillId="0" borderId="10" xfId="0" applyNumberFormat="1" applyFont="1" applyBorder="1" applyAlignment="1">
      <alignment horizontal="right"/>
    </xf>
    <xf numFmtId="0" fontId="10" fillId="0" borderId="10" xfId="0" applyNumberFormat="1" applyFont="1" applyBorder="1"/>
    <xf numFmtId="0" fontId="9" fillId="0" borderId="0" xfId="0" applyFont="1"/>
    <xf numFmtId="0" fontId="6" fillId="0" borderId="10" xfId="0" applyNumberFormat="1" applyFont="1" applyBorder="1"/>
    <xf numFmtId="0" fontId="6" fillId="0" borderId="10" xfId="0" applyNumberFormat="1" applyFont="1" applyBorder="1" applyAlignment="1">
      <alignment horizontal="right"/>
    </xf>
    <xf numFmtId="0" fontId="5" fillId="0" borderId="10" xfId="0" applyNumberFormat="1" applyFont="1" applyBorder="1"/>
    <xf numFmtId="0" fontId="6" fillId="0" borderId="0" xfId="0" applyFont="1"/>
    <xf numFmtId="0" fontId="8" fillId="0" borderId="10" xfId="0" applyNumberFormat="1" applyFont="1" applyBorder="1"/>
    <xf numFmtId="0" fontId="9" fillId="0" borderId="8" xfId="0" applyNumberFormat="1" applyFont="1" applyBorder="1"/>
    <xf numFmtId="0" fontId="9" fillId="0" borderId="8" xfId="0" applyNumberFormat="1" applyFont="1" applyBorder="1" applyAlignment="1">
      <alignment horizontal="right"/>
    </xf>
    <xf numFmtId="0" fontId="10" fillId="0" borderId="8" xfId="0" applyNumberFormat="1" applyFont="1" applyBorder="1"/>
    <xf numFmtId="0" fontId="6" fillId="0" borderId="4" xfId="0" applyNumberFormat="1" applyFont="1" applyBorder="1"/>
    <xf numFmtId="0" fontId="6" fillId="0" borderId="4" xfId="0" applyNumberFormat="1" applyFont="1" applyBorder="1" applyAlignment="1">
      <alignment horizontal="right"/>
    </xf>
    <xf numFmtId="0" fontId="5" fillId="0" borderId="4" xfId="0" applyNumberFormat="1" applyFont="1" applyBorder="1"/>
    <xf numFmtId="0" fontId="11" fillId="0" borderId="0" xfId="0" applyFont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3" fontId="13" fillId="0" borderId="0" xfId="0" applyNumberFormat="1" applyFont="1"/>
    <xf numFmtId="0" fontId="2" fillId="2" borderId="10" xfId="1" applyNumberFormat="1" applyFont="1" applyBorder="1" applyAlignment="1">
      <alignment horizontal="center"/>
    </xf>
    <xf numFmtId="0" fontId="3" fillId="2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2" fillId="2" borderId="10" xfId="1" applyNumberFormat="1" applyFont="1" applyBorder="1"/>
    <xf numFmtId="0" fontId="2" fillId="2" borderId="11" xfId="1" applyNumberFormat="1" applyFont="1" applyBorder="1"/>
    <xf numFmtId="0" fontId="2" fillId="2" borderId="11" xfId="1" applyNumberFormat="1" applyFont="1" applyBorder="1" applyAlignment="1">
      <alignment horizontal="right"/>
    </xf>
    <xf numFmtId="0" fontId="12" fillId="0" borderId="0" xfId="0" applyFont="1"/>
    <xf numFmtId="0" fontId="14" fillId="2" borderId="5" xfId="1" applyNumberFormat="1" applyFont="1" applyBorder="1" applyAlignment="1">
      <alignment wrapText="1"/>
    </xf>
    <xf numFmtId="0" fontId="2" fillId="2" borderId="5" xfId="1" applyNumberFormat="1" applyFont="1" applyBorder="1" applyAlignment="1">
      <alignment horizontal="center"/>
    </xf>
    <xf numFmtId="0" fontId="7" fillId="0" borderId="10" xfId="0" applyNumberFormat="1" applyFont="1" applyBorder="1"/>
    <xf numFmtId="0" fontId="2" fillId="2" borderId="9" xfId="1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/>
    </xf>
    <xf numFmtId="0" fontId="2" fillId="2" borderId="7" xfId="1" applyNumberFormat="1" applyFont="1" applyBorder="1" applyAlignment="1">
      <alignment horizontal="center" wrapText="1"/>
    </xf>
    <xf numFmtId="0" fontId="15" fillId="2" borderId="5" xfId="1" applyNumberFormat="1" applyFont="1" applyBorder="1" applyAlignment="1">
      <alignment wrapText="1"/>
    </xf>
    <xf numFmtId="0" fontId="15" fillId="2" borderId="5" xfId="1" applyNumberFormat="1" applyFont="1" applyBorder="1" applyAlignment="1">
      <alignment horizontal="center" wrapText="1"/>
    </xf>
    <xf numFmtId="16" fontId="6" fillId="0" borderId="10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3" fontId="3" fillId="2" borderId="4" xfId="1" applyNumberFormat="1" applyFont="1" applyBorder="1" applyAlignment="1">
      <alignment horizontal="center"/>
    </xf>
    <xf numFmtId="3" fontId="3" fillId="2" borderId="5" xfId="1" applyNumberFormat="1" applyFont="1" applyBorder="1" applyAlignment="1">
      <alignment horizontal="center"/>
    </xf>
    <xf numFmtId="3" fontId="3" fillId="2" borderId="9" xfId="1" applyNumberFormat="1" applyFont="1" applyBorder="1"/>
    <xf numFmtId="3" fontId="8" fillId="0" borderId="8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10" fillId="0" borderId="8" xfId="0" applyNumberFormat="1" applyFont="1" applyBorder="1"/>
    <xf numFmtId="3" fontId="5" fillId="0" borderId="4" xfId="0" applyNumberFormat="1" applyFont="1" applyBorder="1"/>
    <xf numFmtId="3" fontId="3" fillId="2" borderId="11" xfId="1" applyNumberFormat="1" applyFont="1" applyBorder="1"/>
    <xf numFmtId="3" fontId="10" fillId="0" borderId="4" xfId="0" applyNumberFormat="1" applyFont="1" applyBorder="1"/>
    <xf numFmtId="3" fontId="8" fillId="0" borderId="10" xfId="0" applyNumberFormat="1" applyFont="1" applyBorder="1"/>
    <xf numFmtId="0" fontId="16" fillId="0" borderId="0" xfId="0" applyFont="1"/>
    <xf numFmtId="0" fontId="17" fillId="0" borderId="0" xfId="0" applyFont="1"/>
    <xf numFmtId="0" fontId="7" fillId="0" borderId="10" xfId="0" applyNumberFormat="1" applyFont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5" fillId="0" borderId="0" xfId="0" applyNumberFormat="1" applyFont="1"/>
    <xf numFmtId="3" fontId="5" fillId="0" borderId="0" xfId="0" applyNumberFormat="1" applyFont="1"/>
    <xf numFmtId="0" fontId="17" fillId="0" borderId="0" xfId="0" applyNumberFormat="1" applyFont="1"/>
    <xf numFmtId="0" fontId="17" fillId="0" borderId="0" xfId="0" applyNumberFormat="1" applyFont="1" applyAlignment="1">
      <alignment horizontal="right"/>
    </xf>
    <xf numFmtId="3" fontId="17" fillId="0" borderId="0" xfId="0" applyNumberFormat="1" applyFont="1"/>
    <xf numFmtId="0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4" fillId="2" borderId="5" xfId="1" applyNumberFormat="1" applyFont="1" applyBorder="1" applyAlignment="1">
      <alignment horizontal="center" wrapText="1"/>
    </xf>
    <xf numFmtId="0" fontId="6" fillId="0" borderId="10" xfId="0" applyNumberFormat="1" applyFont="1" applyBorder="1" applyAlignment="1">
      <alignment wrapText="1"/>
    </xf>
    <xf numFmtId="0" fontId="9" fillId="0" borderId="10" xfId="0" applyNumberFormat="1" applyFont="1" applyBorder="1" applyAlignment="1">
      <alignment wrapText="1"/>
    </xf>
    <xf numFmtId="0" fontId="7" fillId="0" borderId="10" xfId="0" applyNumberFormat="1" applyFont="1" applyBorder="1" applyAlignment="1">
      <alignment wrapText="1"/>
    </xf>
    <xf numFmtId="0" fontId="20" fillId="0" borderId="0" xfId="0" applyFont="1"/>
    <xf numFmtId="0" fontId="0" fillId="0" borderId="0" xfId="0" applyNumberFormat="1" applyFont="1" applyAlignment="1">
      <alignment horizontal="center"/>
    </xf>
    <xf numFmtId="0" fontId="2" fillId="2" borderId="4" xfId="1" applyNumberFormat="1" applyFont="1" applyBorder="1" applyAlignment="1">
      <alignment horizontal="center"/>
    </xf>
    <xf numFmtId="0" fontId="20" fillId="0" borderId="0" xfId="0" applyNumberFormat="1" applyFont="1"/>
    <xf numFmtId="0" fontId="20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0" fontId="0" fillId="0" borderId="0" xfId="0" applyFont="1"/>
    <xf numFmtId="0" fontId="13" fillId="0" borderId="0" xfId="0" applyFont="1"/>
    <xf numFmtId="0" fontId="23" fillId="0" borderId="0" xfId="0" applyFont="1" applyAlignment="1">
      <alignment horizontal="center"/>
    </xf>
    <xf numFmtId="0" fontId="21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25" fillId="0" borderId="0" xfId="0" applyFont="1"/>
    <xf numFmtId="4" fontId="0" fillId="0" borderId="0" xfId="0" applyNumberFormat="1"/>
    <xf numFmtId="4" fontId="20" fillId="0" borderId="0" xfId="0" applyNumberFormat="1" applyFont="1"/>
    <xf numFmtId="4" fontId="17" fillId="0" borderId="0" xfId="0" applyNumberFormat="1" applyFont="1"/>
    <xf numFmtId="4" fontId="14" fillId="2" borderId="5" xfId="1" applyNumberFormat="1" applyFont="1" applyBorder="1" applyAlignment="1">
      <alignment horizontal="center" wrapText="1"/>
    </xf>
    <xf numFmtId="4" fontId="3" fillId="2" borderId="9" xfId="1" applyNumberFormat="1" applyFont="1" applyBorder="1"/>
    <xf numFmtId="4" fontId="8" fillId="0" borderId="8" xfId="0" applyNumberFormat="1" applyFont="1" applyBorder="1"/>
    <xf numFmtId="4" fontId="10" fillId="0" borderId="10" xfId="0" applyNumberFormat="1" applyFont="1" applyBorder="1"/>
    <xf numFmtId="4" fontId="5" fillId="0" borderId="10" xfId="0" applyNumberFormat="1" applyFont="1" applyBorder="1"/>
    <xf numFmtId="4" fontId="3" fillId="2" borderId="11" xfId="1" applyNumberFormat="1" applyFont="1" applyBorder="1"/>
    <xf numFmtId="4" fontId="10" fillId="0" borderId="4" xfId="0" applyNumberFormat="1" applyFont="1" applyBorder="1"/>
    <xf numFmtId="4" fontId="13" fillId="0" borderId="0" xfId="0" applyNumberFormat="1" applyFont="1"/>
    <xf numFmtId="4" fontId="17" fillId="0" borderId="0" xfId="0" applyNumberFormat="1" applyFont="1" applyAlignment="1">
      <alignment horizontal="center"/>
    </xf>
    <xf numFmtId="4" fontId="3" fillId="2" borderId="4" xfId="1" applyNumberFormat="1" applyFont="1" applyBorder="1" applyAlignment="1">
      <alignment horizontal="center"/>
    </xf>
    <xf numFmtId="4" fontId="3" fillId="2" borderId="5" xfId="1" applyNumberFormat="1" applyFont="1" applyBorder="1" applyAlignment="1">
      <alignment horizontal="center"/>
    </xf>
    <xf numFmtId="4" fontId="10" fillId="0" borderId="10" xfId="0" applyNumberFormat="1" applyFont="1" applyBorder="1" applyAlignment="1">
      <alignment horizontal="right"/>
    </xf>
    <xf numFmtId="4" fontId="10" fillId="0" borderId="8" xfId="0" applyNumberFormat="1" applyFont="1" applyBorder="1"/>
    <xf numFmtId="4" fontId="5" fillId="0" borderId="4" xfId="0" applyNumberFormat="1" applyFont="1" applyBorder="1"/>
    <xf numFmtId="4" fontId="8" fillId="0" borderId="10" xfId="0" applyNumberFormat="1" applyFont="1" applyBorder="1"/>
    <xf numFmtId="4" fontId="5" fillId="0" borderId="0" xfId="0" applyNumberFormat="1" applyFont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zoomScale="150" zoomScaleNormal="150" workbookViewId="0">
      <selection activeCell="C25" sqref="C25"/>
    </sheetView>
  </sheetViews>
  <sheetFormatPr defaultRowHeight="15"/>
  <cols>
    <col min="1" max="1" width="6.140625" customWidth="1"/>
    <col min="2" max="2" width="22.140625" customWidth="1"/>
    <col min="3" max="3" width="53.140625" customWidth="1"/>
    <col min="4" max="4" width="21.5703125" customWidth="1"/>
    <col min="5" max="5" width="14.140625" customWidth="1"/>
    <col min="257" max="257" width="6.140625" customWidth="1"/>
    <col min="258" max="258" width="56.85546875" customWidth="1"/>
    <col min="259" max="259" width="22.85546875" customWidth="1"/>
    <col min="260" max="260" width="10.5703125" customWidth="1"/>
    <col min="513" max="513" width="6.140625" customWidth="1"/>
    <col min="514" max="514" width="56.85546875" customWidth="1"/>
    <col min="515" max="515" width="22.85546875" customWidth="1"/>
    <col min="516" max="516" width="10.5703125" customWidth="1"/>
    <col min="769" max="769" width="6.140625" customWidth="1"/>
    <col min="770" max="770" width="56.85546875" customWidth="1"/>
    <col min="771" max="771" width="22.85546875" customWidth="1"/>
    <col min="772" max="772" width="10.5703125" customWidth="1"/>
    <col min="1025" max="1025" width="6.140625" customWidth="1"/>
    <col min="1026" max="1026" width="56.85546875" customWidth="1"/>
    <col min="1027" max="1027" width="22.85546875" customWidth="1"/>
    <col min="1028" max="1028" width="10.5703125" customWidth="1"/>
    <col min="1281" max="1281" width="6.140625" customWidth="1"/>
    <col min="1282" max="1282" width="56.85546875" customWidth="1"/>
    <col min="1283" max="1283" width="22.85546875" customWidth="1"/>
    <col min="1284" max="1284" width="10.5703125" customWidth="1"/>
    <col min="1537" max="1537" width="6.140625" customWidth="1"/>
    <col min="1538" max="1538" width="56.85546875" customWidth="1"/>
    <col min="1539" max="1539" width="22.85546875" customWidth="1"/>
    <col min="1540" max="1540" width="10.5703125" customWidth="1"/>
    <col min="1793" max="1793" width="6.140625" customWidth="1"/>
    <col min="1794" max="1794" width="56.85546875" customWidth="1"/>
    <col min="1795" max="1795" width="22.85546875" customWidth="1"/>
    <col min="1796" max="1796" width="10.5703125" customWidth="1"/>
    <col min="2049" max="2049" width="6.140625" customWidth="1"/>
    <col min="2050" max="2050" width="56.85546875" customWidth="1"/>
    <col min="2051" max="2051" width="22.85546875" customWidth="1"/>
    <col min="2052" max="2052" width="10.5703125" customWidth="1"/>
    <col min="2305" max="2305" width="6.140625" customWidth="1"/>
    <col min="2306" max="2306" width="56.85546875" customWidth="1"/>
    <col min="2307" max="2307" width="22.85546875" customWidth="1"/>
    <col min="2308" max="2308" width="10.5703125" customWidth="1"/>
    <col min="2561" max="2561" width="6.140625" customWidth="1"/>
    <col min="2562" max="2562" width="56.85546875" customWidth="1"/>
    <col min="2563" max="2563" width="22.85546875" customWidth="1"/>
    <col min="2564" max="2564" width="10.5703125" customWidth="1"/>
    <col min="2817" max="2817" width="6.140625" customWidth="1"/>
    <col min="2818" max="2818" width="56.85546875" customWidth="1"/>
    <col min="2819" max="2819" width="22.85546875" customWidth="1"/>
    <col min="2820" max="2820" width="10.5703125" customWidth="1"/>
    <col min="3073" max="3073" width="6.140625" customWidth="1"/>
    <col min="3074" max="3074" width="56.85546875" customWidth="1"/>
    <col min="3075" max="3075" width="22.85546875" customWidth="1"/>
    <col min="3076" max="3076" width="10.5703125" customWidth="1"/>
    <col min="3329" max="3329" width="6.140625" customWidth="1"/>
    <col min="3330" max="3330" width="56.85546875" customWidth="1"/>
    <col min="3331" max="3331" width="22.85546875" customWidth="1"/>
    <col min="3332" max="3332" width="10.5703125" customWidth="1"/>
    <col min="3585" max="3585" width="6.140625" customWidth="1"/>
    <col min="3586" max="3586" width="56.85546875" customWidth="1"/>
    <col min="3587" max="3587" width="22.85546875" customWidth="1"/>
    <col min="3588" max="3588" width="10.5703125" customWidth="1"/>
    <col min="3841" max="3841" width="6.140625" customWidth="1"/>
    <col min="3842" max="3842" width="56.85546875" customWidth="1"/>
    <col min="3843" max="3843" width="22.85546875" customWidth="1"/>
    <col min="3844" max="3844" width="10.5703125" customWidth="1"/>
    <col min="4097" max="4097" width="6.140625" customWidth="1"/>
    <col min="4098" max="4098" width="56.85546875" customWidth="1"/>
    <col min="4099" max="4099" width="22.85546875" customWidth="1"/>
    <col min="4100" max="4100" width="10.5703125" customWidth="1"/>
    <col min="4353" max="4353" width="6.140625" customWidth="1"/>
    <col min="4354" max="4354" width="56.85546875" customWidth="1"/>
    <col min="4355" max="4355" width="22.85546875" customWidth="1"/>
    <col min="4356" max="4356" width="10.5703125" customWidth="1"/>
    <col min="4609" max="4609" width="6.140625" customWidth="1"/>
    <col min="4610" max="4610" width="56.85546875" customWidth="1"/>
    <col min="4611" max="4611" width="22.85546875" customWidth="1"/>
    <col min="4612" max="4612" width="10.5703125" customWidth="1"/>
    <col min="4865" max="4865" width="6.140625" customWidth="1"/>
    <col min="4866" max="4866" width="56.85546875" customWidth="1"/>
    <col min="4867" max="4867" width="22.85546875" customWidth="1"/>
    <col min="4868" max="4868" width="10.5703125" customWidth="1"/>
    <col min="5121" max="5121" width="6.140625" customWidth="1"/>
    <col min="5122" max="5122" width="56.85546875" customWidth="1"/>
    <col min="5123" max="5123" width="22.85546875" customWidth="1"/>
    <col min="5124" max="5124" width="10.5703125" customWidth="1"/>
    <col min="5377" max="5377" width="6.140625" customWidth="1"/>
    <col min="5378" max="5378" width="56.85546875" customWidth="1"/>
    <col min="5379" max="5379" width="22.85546875" customWidth="1"/>
    <col min="5380" max="5380" width="10.5703125" customWidth="1"/>
    <col min="5633" max="5633" width="6.140625" customWidth="1"/>
    <col min="5634" max="5634" width="56.85546875" customWidth="1"/>
    <col min="5635" max="5635" width="22.85546875" customWidth="1"/>
    <col min="5636" max="5636" width="10.5703125" customWidth="1"/>
    <col min="5889" max="5889" width="6.140625" customWidth="1"/>
    <col min="5890" max="5890" width="56.85546875" customWidth="1"/>
    <col min="5891" max="5891" width="22.85546875" customWidth="1"/>
    <col min="5892" max="5892" width="10.5703125" customWidth="1"/>
    <col min="6145" max="6145" width="6.140625" customWidth="1"/>
    <col min="6146" max="6146" width="56.85546875" customWidth="1"/>
    <col min="6147" max="6147" width="22.85546875" customWidth="1"/>
    <col min="6148" max="6148" width="10.5703125" customWidth="1"/>
    <col min="6401" max="6401" width="6.140625" customWidth="1"/>
    <col min="6402" max="6402" width="56.85546875" customWidth="1"/>
    <col min="6403" max="6403" width="22.85546875" customWidth="1"/>
    <col min="6404" max="6404" width="10.5703125" customWidth="1"/>
    <col min="6657" max="6657" width="6.140625" customWidth="1"/>
    <col min="6658" max="6658" width="56.85546875" customWidth="1"/>
    <col min="6659" max="6659" width="22.85546875" customWidth="1"/>
    <col min="6660" max="6660" width="10.5703125" customWidth="1"/>
    <col min="6913" max="6913" width="6.140625" customWidth="1"/>
    <col min="6914" max="6914" width="56.85546875" customWidth="1"/>
    <col min="6915" max="6915" width="22.85546875" customWidth="1"/>
    <col min="6916" max="6916" width="10.5703125" customWidth="1"/>
    <col min="7169" max="7169" width="6.140625" customWidth="1"/>
    <col min="7170" max="7170" width="56.85546875" customWidth="1"/>
    <col min="7171" max="7171" width="22.85546875" customWidth="1"/>
    <col min="7172" max="7172" width="10.5703125" customWidth="1"/>
    <col min="7425" max="7425" width="6.140625" customWidth="1"/>
    <col min="7426" max="7426" width="56.85546875" customWidth="1"/>
    <col min="7427" max="7427" width="22.85546875" customWidth="1"/>
    <col min="7428" max="7428" width="10.5703125" customWidth="1"/>
    <col min="7681" max="7681" width="6.140625" customWidth="1"/>
    <col min="7682" max="7682" width="56.85546875" customWidth="1"/>
    <col min="7683" max="7683" width="22.85546875" customWidth="1"/>
    <col min="7684" max="7684" width="10.5703125" customWidth="1"/>
    <col min="7937" max="7937" width="6.140625" customWidth="1"/>
    <col min="7938" max="7938" width="56.85546875" customWidth="1"/>
    <col min="7939" max="7939" width="22.85546875" customWidth="1"/>
    <col min="7940" max="7940" width="10.5703125" customWidth="1"/>
    <col min="8193" max="8193" width="6.140625" customWidth="1"/>
    <col min="8194" max="8194" width="56.85546875" customWidth="1"/>
    <col min="8195" max="8195" width="22.85546875" customWidth="1"/>
    <col min="8196" max="8196" width="10.5703125" customWidth="1"/>
    <col min="8449" max="8449" width="6.140625" customWidth="1"/>
    <col min="8450" max="8450" width="56.85546875" customWidth="1"/>
    <col min="8451" max="8451" width="22.85546875" customWidth="1"/>
    <col min="8452" max="8452" width="10.5703125" customWidth="1"/>
    <col min="8705" max="8705" width="6.140625" customWidth="1"/>
    <col min="8706" max="8706" width="56.85546875" customWidth="1"/>
    <col min="8707" max="8707" width="22.85546875" customWidth="1"/>
    <col min="8708" max="8708" width="10.5703125" customWidth="1"/>
    <col min="8961" max="8961" width="6.140625" customWidth="1"/>
    <col min="8962" max="8962" width="56.85546875" customWidth="1"/>
    <col min="8963" max="8963" width="22.85546875" customWidth="1"/>
    <col min="8964" max="8964" width="10.5703125" customWidth="1"/>
    <col min="9217" max="9217" width="6.140625" customWidth="1"/>
    <col min="9218" max="9218" width="56.85546875" customWidth="1"/>
    <col min="9219" max="9219" width="22.85546875" customWidth="1"/>
    <col min="9220" max="9220" width="10.5703125" customWidth="1"/>
    <col min="9473" max="9473" width="6.140625" customWidth="1"/>
    <col min="9474" max="9474" width="56.85546875" customWidth="1"/>
    <col min="9475" max="9475" width="22.85546875" customWidth="1"/>
    <col min="9476" max="9476" width="10.5703125" customWidth="1"/>
    <col min="9729" max="9729" width="6.140625" customWidth="1"/>
    <col min="9730" max="9730" width="56.85546875" customWidth="1"/>
    <col min="9731" max="9731" width="22.85546875" customWidth="1"/>
    <col min="9732" max="9732" width="10.5703125" customWidth="1"/>
    <col min="9985" max="9985" width="6.140625" customWidth="1"/>
    <col min="9986" max="9986" width="56.85546875" customWidth="1"/>
    <col min="9987" max="9987" width="22.85546875" customWidth="1"/>
    <col min="9988" max="9988" width="10.5703125" customWidth="1"/>
    <col min="10241" max="10241" width="6.140625" customWidth="1"/>
    <col min="10242" max="10242" width="56.85546875" customWidth="1"/>
    <col min="10243" max="10243" width="22.85546875" customWidth="1"/>
    <col min="10244" max="10244" width="10.5703125" customWidth="1"/>
    <col min="10497" max="10497" width="6.140625" customWidth="1"/>
    <col min="10498" max="10498" width="56.85546875" customWidth="1"/>
    <col min="10499" max="10499" width="22.85546875" customWidth="1"/>
    <col min="10500" max="10500" width="10.5703125" customWidth="1"/>
    <col min="10753" max="10753" width="6.140625" customWidth="1"/>
    <col min="10754" max="10754" width="56.85546875" customWidth="1"/>
    <col min="10755" max="10755" width="22.85546875" customWidth="1"/>
    <col min="10756" max="10756" width="10.5703125" customWidth="1"/>
    <col min="11009" max="11009" width="6.140625" customWidth="1"/>
    <col min="11010" max="11010" width="56.85546875" customWidth="1"/>
    <col min="11011" max="11011" width="22.85546875" customWidth="1"/>
    <col min="11012" max="11012" width="10.5703125" customWidth="1"/>
    <col min="11265" max="11265" width="6.140625" customWidth="1"/>
    <col min="11266" max="11266" width="56.85546875" customWidth="1"/>
    <col min="11267" max="11267" width="22.85546875" customWidth="1"/>
    <col min="11268" max="11268" width="10.5703125" customWidth="1"/>
    <col min="11521" max="11521" width="6.140625" customWidth="1"/>
    <col min="11522" max="11522" width="56.85546875" customWidth="1"/>
    <col min="11523" max="11523" width="22.85546875" customWidth="1"/>
    <col min="11524" max="11524" width="10.5703125" customWidth="1"/>
    <col min="11777" max="11777" width="6.140625" customWidth="1"/>
    <col min="11778" max="11778" width="56.85546875" customWidth="1"/>
    <col min="11779" max="11779" width="22.85546875" customWidth="1"/>
    <col min="11780" max="11780" width="10.5703125" customWidth="1"/>
    <col min="12033" max="12033" width="6.140625" customWidth="1"/>
    <col min="12034" max="12034" width="56.85546875" customWidth="1"/>
    <col min="12035" max="12035" width="22.85546875" customWidth="1"/>
    <col min="12036" max="12036" width="10.5703125" customWidth="1"/>
    <col min="12289" max="12289" width="6.140625" customWidth="1"/>
    <col min="12290" max="12290" width="56.85546875" customWidth="1"/>
    <col min="12291" max="12291" width="22.85546875" customWidth="1"/>
    <col min="12292" max="12292" width="10.5703125" customWidth="1"/>
    <col min="12545" max="12545" width="6.140625" customWidth="1"/>
    <col min="12546" max="12546" width="56.85546875" customWidth="1"/>
    <col min="12547" max="12547" width="22.85546875" customWidth="1"/>
    <col min="12548" max="12548" width="10.5703125" customWidth="1"/>
    <col min="12801" max="12801" width="6.140625" customWidth="1"/>
    <col min="12802" max="12802" width="56.85546875" customWidth="1"/>
    <col min="12803" max="12803" width="22.85546875" customWidth="1"/>
    <col min="12804" max="12804" width="10.5703125" customWidth="1"/>
    <col min="13057" max="13057" width="6.140625" customWidth="1"/>
    <col min="13058" max="13058" width="56.85546875" customWidth="1"/>
    <col min="13059" max="13059" width="22.85546875" customWidth="1"/>
    <col min="13060" max="13060" width="10.5703125" customWidth="1"/>
    <col min="13313" max="13313" width="6.140625" customWidth="1"/>
    <col min="13314" max="13314" width="56.85546875" customWidth="1"/>
    <col min="13315" max="13315" width="22.85546875" customWidth="1"/>
    <col min="13316" max="13316" width="10.5703125" customWidth="1"/>
    <col min="13569" max="13569" width="6.140625" customWidth="1"/>
    <col min="13570" max="13570" width="56.85546875" customWidth="1"/>
    <col min="13571" max="13571" width="22.85546875" customWidth="1"/>
    <col min="13572" max="13572" width="10.5703125" customWidth="1"/>
    <col min="13825" max="13825" width="6.140625" customWidth="1"/>
    <col min="13826" max="13826" width="56.85546875" customWidth="1"/>
    <col min="13827" max="13827" width="22.85546875" customWidth="1"/>
    <col min="13828" max="13828" width="10.5703125" customWidth="1"/>
    <col min="14081" max="14081" width="6.140625" customWidth="1"/>
    <col min="14082" max="14082" width="56.85546875" customWidth="1"/>
    <col min="14083" max="14083" width="22.85546875" customWidth="1"/>
    <col min="14084" max="14084" width="10.5703125" customWidth="1"/>
    <col min="14337" max="14337" width="6.140625" customWidth="1"/>
    <col min="14338" max="14338" width="56.85546875" customWidth="1"/>
    <col min="14339" max="14339" width="22.85546875" customWidth="1"/>
    <col min="14340" max="14340" width="10.5703125" customWidth="1"/>
    <col min="14593" max="14593" width="6.140625" customWidth="1"/>
    <col min="14594" max="14594" width="56.85546875" customWidth="1"/>
    <col min="14595" max="14595" width="22.85546875" customWidth="1"/>
    <col min="14596" max="14596" width="10.5703125" customWidth="1"/>
    <col min="14849" max="14849" width="6.140625" customWidth="1"/>
    <col min="14850" max="14850" width="56.85546875" customWidth="1"/>
    <col min="14851" max="14851" width="22.85546875" customWidth="1"/>
    <col min="14852" max="14852" width="10.5703125" customWidth="1"/>
    <col min="15105" max="15105" width="6.140625" customWidth="1"/>
    <col min="15106" max="15106" width="56.85546875" customWidth="1"/>
    <col min="15107" max="15107" width="22.85546875" customWidth="1"/>
    <col min="15108" max="15108" width="10.5703125" customWidth="1"/>
    <col min="15361" max="15361" width="6.140625" customWidth="1"/>
    <col min="15362" max="15362" width="56.85546875" customWidth="1"/>
    <col min="15363" max="15363" width="22.85546875" customWidth="1"/>
    <col min="15364" max="15364" width="10.5703125" customWidth="1"/>
    <col min="15617" max="15617" width="6.140625" customWidth="1"/>
    <col min="15618" max="15618" width="56.85546875" customWidth="1"/>
    <col min="15619" max="15619" width="22.85546875" customWidth="1"/>
    <col min="15620" max="15620" width="10.5703125" customWidth="1"/>
    <col min="15873" max="15873" width="6.140625" customWidth="1"/>
    <col min="15874" max="15874" width="56.85546875" customWidth="1"/>
    <col min="15875" max="15875" width="22.85546875" customWidth="1"/>
    <col min="15876" max="15876" width="10.5703125" customWidth="1"/>
    <col min="16129" max="16129" width="6.140625" customWidth="1"/>
    <col min="16130" max="16130" width="56.85546875" customWidth="1"/>
    <col min="16131" max="16131" width="22.85546875" customWidth="1"/>
    <col min="16132" max="16132" width="10.5703125" customWidth="1"/>
  </cols>
  <sheetData>
    <row r="1" spans="1:3" ht="15.75">
      <c r="A1" t="s">
        <v>494</v>
      </c>
      <c r="C1" s="93"/>
    </row>
    <row r="2" spans="1:3" ht="15.75">
      <c r="A2" t="s">
        <v>495</v>
      </c>
      <c r="C2" s="93"/>
    </row>
    <row r="3" spans="1:3" ht="15.75" customHeight="1">
      <c r="A3" t="s">
        <v>496</v>
      </c>
    </row>
    <row r="4" spans="1:3" s="95" customFormat="1">
      <c r="A4" s="94" t="s">
        <v>497</v>
      </c>
    </row>
    <row r="5" spans="1:3" s="94" customFormat="1">
      <c r="A5"/>
    </row>
    <row r="6" spans="1:3" s="94" customFormat="1">
      <c r="A6" t="s">
        <v>498</v>
      </c>
    </row>
    <row r="7" spans="1:3" s="94" customFormat="1">
      <c r="A7" t="s">
        <v>499</v>
      </c>
    </row>
    <row r="8" spans="1:3" s="94" customFormat="1">
      <c r="A8"/>
    </row>
    <row r="9" spans="1:3" s="94" customFormat="1">
      <c r="A9"/>
    </row>
    <row r="10" spans="1:3" s="94" customFormat="1">
      <c r="A10"/>
    </row>
    <row r="11" spans="1:3" s="94" customFormat="1">
      <c r="A11"/>
    </row>
    <row r="12" spans="1:3" s="94" customFormat="1">
      <c r="A12"/>
    </row>
    <row r="13" spans="1:3" s="94" customFormat="1">
      <c r="A13"/>
    </row>
    <row r="14" spans="1:3" s="94" customFormat="1">
      <c r="A14"/>
    </row>
    <row r="15" spans="1:3" s="94" customFormat="1">
      <c r="A15"/>
    </row>
    <row r="16" spans="1:3" s="94" customFormat="1">
      <c r="A16"/>
    </row>
    <row r="17" spans="1:3" ht="26.25">
      <c r="A17" t="s">
        <v>500</v>
      </c>
      <c r="C17" s="96" t="s">
        <v>501</v>
      </c>
    </row>
    <row r="18" spans="1:3" ht="26.25">
      <c r="C18" s="96" t="s">
        <v>510</v>
      </c>
    </row>
    <row r="21" spans="1:3" s="97" customFormat="1" ht="18.75">
      <c r="B21" s="98"/>
    </row>
    <row r="22" spans="1:3" s="97" customFormat="1" ht="18.75">
      <c r="B22" s="98"/>
    </row>
    <row r="23" spans="1:3" s="97" customFormat="1" ht="18.75">
      <c r="B23" s="98"/>
    </row>
    <row r="24" spans="1:3" s="97" customFormat="1">
      <c r="B24" s="99"/>
    </row>
    <row r="25" spans="1:3" s="97" customFormat="1">
      <c r="B25" s="100"/>
      <c r="C25" s="101"/>
    </row>
    <row r="26" spans="1:3">
      <c r="B26" s="102"/>
    </row>
    <row r="27" spans="1:3">
      <c r="B27" s="103"/>
      <c r="C27" s="104"/>
    </row>
    <row r="28" spans="1:3">
      <c r="B28" s="103"/>
      <c r="C28" s="105"/>
    </row>
    <row r="29" spans="1:3">
      <c r="B29" s="103"/>
    </row>
    <row r="31" spans="1:3" s="106" customFormat="1"/>
    <row r="34" spans="2:2">
      <c r="B34" s="103"/>
    </row>
    <row r="35" spans="2:2">
      <c r="B35" s="103"/>
    </row>
    <row r="36" spans="2:2">
      <c r="B36" s="103"/>
    </row>
    <row r="37" spans="2:2">
      <c r="B37" s="103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16"/>
  <sheetViews>
    <sheetView tabSelected="1" topLeftCell="C86" zoomScale="120" zoomScaleNormal="120" workbookViewId="0">
      <selection activeCell="H107" sqref="H107"/>
    </sheetView>
  </sheetViews>
  <sheetFormatPr defaultRowHeight="15"/>
  <cols>
    <col min="1" max="1" width="6.85546875" style="16" customWidth="1"/>
    <col min="2" max="2" width="6.7109375" style="16" customWidth="1"/>
    <col min="3" max="3" width="7" style="16" customWidth="1"/>
    <col min="4" max="4" width="6.5703125" style="76" customWidth="1"/>
    <col min="5" max="5" width="57.7109375" style="77" customWidth="1"/>
    <col min="6" max="6" width="13.5703125" style="78" customWidth="1"/>
    <col min="7" max="7" width="12.28515625" style="78" customWidth="1"/>
    <col min="8" max="8" width="13.5703125" style="125" customWidth="1"/>
    <col min="9" max="9" width="10.85546875" style="125" customWidth="1"/>
    <col min="224" max="224" width="6.85546875" customWidth="1"/>
    <col min="225" max="225" width="6.7109375" customWidth="1"/>
    <col min="226" max="226" width="7.85546875" customWidth="1"/>
    <col min="227" max="227" width="6.5703125" customWidth="1"/>
    <col min="228" max="228" width="59.85546875" customWidth="1"/>
    <col min="229" max="229" width="12.28515625" customWidth="1"/>
    <col min="230" max="230" width="10.85546875" customWidth="1"/>
    <col min="231" max="231" width="12" customWidth="1"/>
    <col min="232" max="232" width="10.140625" customWidth="1"/>
    <col min="480" max="480" width="6.85546875" customWidth="1"/>
    <col min="481" max="481" width="6.7109375" customWidth="1"/>
    <col min="482" max="482" width="7.85546875" customWidth="1"/>
    <col min="483" max="483" width="6.5703125" customWidth="1"/>
    <col min="484" max="484" width="59.85546875" customWidth="1"/>
    <col min="485" max="485" width="12.28515625" customWidth="1"/>
    <col min="486" max="486" width="10.85546875" customWidth="1"/>
    <col min="487" max="487" width="12" customWidth="1"/>
    <col min="488" max="488" width="10.140625" customWidth="1"/>
    <col min="736" max="736" width="6.85546875" customWidth="1"/>
    <col min="737" max="737" width="6.7109375" customWidth="1"/>
    <col min="738" max="738" width="7.85546875" customWidth="1"/>
    <col min="739" max="739" width="6.5703125" customWidth="1"/>
    <col min="740" max="740" width="59.85546875" customWidth="1"/>
    <col min="741" max="741" width="12.28515625" customWidth="1"/>
    <col min="742" max="742" width="10.85546875" customWidth="1"/>
    <col min="743" max="743" width="12" customWidth="1"/>
    <col min="744" max="744" width="10.140625" customWidth="1"/>
    <col min="992" max="992" width="6.85546875" customWidth="1"/>
    <col min="993" max="993" width="6.7109375" customWidth="1"/>
    <col min="994" max="994" width="7.85546875" customWidth="1"/>
    <col min="995" max="995" width="6.5703125" customWidth="1"/>
    <col min="996" max="996" width="59.85546875" customWidth="1"/>
    <col min="997" max="997" width="12.28515625" customWidth="1"/>
    <col min="998" max="998" width="10.85546875" customWidth="1"/>
    <col min="999" max="999" width="12" customWidth="1"/>
    <col min="1000" max="1000" width="10.140625" customWidth="1"/>
    <col min="1248" max="1248" width="6.85546875" customWidth="1"/>
    <col min="1249" max="1249" width="6.7109375" customWidth="1"/>
    <col min="1250" max="1250" width="7.85546875" customWidth="1"/>
    <col min="1251" max="1251" width="6.5703125" customWidth="1"/>
    <col min="1252" max="1252" width="59.85546875" customWidth="1"/>
    <col min="1253" max="1253" width="12.28515625" customWidth="1"/>
    <col min="1254" max="1254" width="10.85546875" customWidth="1"/>
    <col min="1255" max="1255" width="12" customWidth="1"/>
    <col min="1256" max="1256" width="10.140625" customWidth="1"/>
    <col min="1504" max="1504" width="6.85546875" customWidth="1"/>
    <col min="1505" max="1505" width="6.7109375" customWidth="1"/>
    <col min="1506" max="1506" width="7.85546875" customWidth="1"/>
    <col min="1507" max="1507" width="6.5703125" customWidth="1"/>
    <col min="1508" max="1508" width="59.85546875" customWidth="1"/>
    <col min="1509" max="1509" width="12.28515625" customWidth="1"/>
    <col min="1510" max="1510" width="10.85546875" customWidth="1"/>
    <col min="1511" max="1511" width="12" customWidth="1"/>
    <col min="1512" max="1512" width="10.140625" customWidth="1"/>
    <col min="1760" max="1760" width="6.85546875" customWidth="1"/>
    <col min="1761" max="1761" width="6.7109375" customWidth="1"/>
    <col min="1762" max="1762" width="7.85546875" customWidth="1"/>
    <col min="1763" max="1763" width="6.5703125" customWidth="1"/>
    <col min="1764" max="1764" width="59.85546875" customWidth="1"/>
    <col min="1765" max="1765" width="12.28515625" customWidth="1"/>
    <col min="1766" max="1766" width="10.85546875" customWidth="1"/>
    <col min="1767" max="1767" width="12" customWidth="1"/>
    <col min="1768" max="1768" width="10.140625" customWidth="1"/>
    <col min="2016" max="2016" width="6.85546875" customWidth="1"/>
    <col min="2017" max="2017" width="6.7109375" customWidth="1"/>
    <col min="2018" max="2018" width="7.85546875" customWidth="1"/>
    <col min="2019" max="2019" width="6.5703125" customWidth="1"/>
    <col min="2020" max="2020" width="59.85546875" customWidth="1"/>
    <col min="2021" max="2021" width="12.28515625" customWidth="1"/>
    <col min="2022" max="2022" width="10.85546875" customWidth="1"/>
    <col min="2023" max="2023" width="12" customWidth="1"/>
    <col min="2024" max="2024" width="10.140625" customWidth="1"/>
    <col min="2272" max="2272" width="6.85546875" customWidth="1"/>
    <col min="2273" max="2273" width="6.7109375" customWidth="1"/>
    <col min="2274" max="2274" width="7.85546875" customWidth="1"/>
    <col min="2275" max="2275" width="6.5703125" customWidth="1"/>
    <col min="2276" max="2276" width="59.85546875" customWidth="1"/>
    <col min="2277" max="2277" width="12.28515625" customWidth="1"/>
    <col min="2278" max="2278" width="10.85546875" customWidth="1"/>
    <col min="2279" max="2279" width="12" customWidth="1"/>
    <col min="2280" max="2280" width="10.140625" customWidth="1"/>
    <col min="2528" max="2528" width="6.85546875" customWidth="1"/>
    <col min="2529" max="2529" width="6.7109375" customWidth="1"/>
    <col min="2530" max="2530" width="7.85546875" customWidth="1"/>
    <col min="2531" max="2531" width="6.5703125" customWidth="1"/>
    <col min="2532" max="2532" width="59.85546875" customWidth="1"/>
    <col min="2533" max="2533" width="12.28515625" customWidth="1"/>
    <col min="2534" max="2534" width="10.85546875" customWidth="1"/>
    <col min="2535" max="2535" width="12" customWidth="1"/>
    <col min="2536" max="2536" width="10.140625" customWidth="1"/>
    <col min="2784" max="2784" width="6.85546875" customWidth="1"/>
    <col min="2785" max="2785" width="6.7109375" customWidth="1"/>
    <col min="2786" max="2786" width="7.85546875" customWidth="1"/>
    <col min="2787" max="2787" width="6.5703125" customWidth="1"/>
    <col min="2788" max="2788" width="59.85546875" customWidth="1"/>
    <col min="2789" max="2789" width="12.28515625" customWidth="1"/>
    <col min="2790" max="2790" width="10.85546875" customWidth="1"/>
    <col min="2791" max="2791" width="12" customWidth="1"/>
    <col min="2792" max="2792" width="10.140625" customWidth="1"/>
    <col min="3040" max="3040" width="6.85546875" customWidth="1"/>
    <col min="3041" max="3041" width="6.7109375" customWidth="1"/>
    <col min="3042" max="3042" width="7.85546875" customWidth="1"/>
    <col min="3043" max="3043" width="6.5703125" customWidth="1"/>
    <col min="3044" max="3044" width="59.85546875" customWidth="1"/>
    <col min="3045" max="3045" width="12.28515625" customWidth="1"/>
    <col min="3046" max="3046" width="10.85546875" customWidth="1"/>
    <col min="3047" max="3047" width="12" customWidth="1"/>
    <col min="3048" max="3048" width="10.140625" customWidth="1"/>
    <col min="3296" max="3296" width="6.85546875" customWidth="1"/>
    <col min="3297" max="3297" width="6.7109375" customWidth="1"/>
    <col min="3298" max="3298" width="7.85546875" customWidth="1"/>
    <col min="3299" max="3299" width="6.5703125" customWidth="1"/>
    <col min="3300" max="3300" width="59.85546875" customWidth="1"/>
    <col min="3301" max="3301" width="12.28515625" customWidth="1"/>
    <col min="3302" max="3302" width="10.85546875" customWidth="1"/>
    <col min="3303" max="3303" width="12" customWidth="1"/>
    <col min="3304" max="3304" width="10.140625" customWidth="1"/>
    <col min="3552" max="3552" width="6.85546875" customWidth="1"/>
    <col min="3553" max="3553" width="6.7109375" customWidth="1"/>
    <col min="3554" max="3554" width="7.85546875" customWidth="1"/>
    <col min="3555" max="3555" width="6.5703125" customWidth="1"/>
    <col min="3556" max="3556" width="59.85546875" customWidth="1"/>
    <col min="3557" max="3557" width="12.28515625" customWidth="1"/>
    <col min="3558" max="3558" width="10.85546875" customWidth="1"/>
    <col min="3559" max="3559" width="12" customWidth="1"/>
    <col min="3560" max="3560" width="10.140625" customWidth="1"/>
    <col min="3808" max="3808" width="6.85546875" customWidth="1"/>
    <col min="3809" max="3809" width="6.7109375" customWidth="1"/>
    <col min="3810" max="3810" width="7.85546875" customWidth="1"/>
    <col min="3811" max="3811" width="6.5703125" customWidth="1"/>
    <col min="3812" max="3812" width="59.85546875" customWidth="1"/>
    <col min="3813" max="3813" width="12.28515625" customWidth="1"/>
    <col min="3814" max="3814" width="10.85546875" customWidth="1"/>
    <col min="3815" max="3815" width="12" customWidth="1"/>
    <col min="3816" max="3816" width="10.140625" customWidth="1"/>
    <col min="4064" max="4064" width="6.85546875" customWidth="1"/>
    <col min="4065" max="4065" width="6.7109375" customWidth="1"/>
    <col min="4066" max="4066" width="7.85546875" customWidth="1"/>
    <col min="4067" max="4067" width="6.5703125" customWidth="1"/>
    <col min="4068" max="4068" width="59.85546875" customWidth="1"/>
    <col min="4069" max="4069" width="12.28515625" customWidth="1"/>
    <col min="4070" max="4070" width="10.85546875" customWidth="1"/>
    <col min="4071" max="4071" width="12" customWidth="1"/>
    <col min="4072" max="4072" width="10.140625" customWidth="1"/>
    <col min="4320" max="4320" width="6.85546875" customWidth="1"/>
    <col min="4321" max="4321" width="6.7109375" customWidth="1"/>
    <col min="4322" max="4322" width="7.85546875" customWidth="1"/>
    <col min="4323" max="4323" width="6.5703125" customWidth="1"/>
    <col min="4324" max="4324" width="59.85546875" customWidth="1"/>
    <col min="4325" max="4325" width="12.28515625" customWidth="1"/>
    <col min="4326" max="4326" width="10.85546875" customWidth="1"/>
    <col min="4327" max="4327" width="12" customWidth="1"/>
    <col min="4328" max="4328" width="10.140625" customWidth="1"/>
    <col min="4576" max="4576" width="6.85546875" customWidth="1"/>
    <col min="4577" max="4577" width="6.7109375" customWidth="1"/>
    <col min="4578" max="4578" width="7.85546875" customWidth="1"/>
    <col min="4579" max="4579" width="6.5703125" customWidth="1"/>
    <col min="4580" max="4580" width="59.85546875" customWidth="1"/>
    <col min="4581" max="4581" width="12.28515625" customWidth="1"/>
    <col min="4582" max="4582" width="10.85546875" customWidth="1"/>
    <col min="4583" max="4583" width="12" customWidth="1"/>
    <col min="4584" max="4584" width="10.140625" customWidth="1"/>
    <col min="4832" max="4832" width="6.85546875" customWidth="1"/>
    <col min="4833" max="4833" width="6.7109375" customWidth="1"/>
    <col min="4834" max="4834" width="7.85546875" customWidth="1"/>
    <col min="4835" max="4835" width="6.5703125" customWidth="1"/>
    <col min="4836" max="4836" width="59.85546875" customWidth="1"/>
    <col min="4837" max="4837" width="12.28515625" customWidth="1"/>
    <col min="4838" max="4838" width="10.85546875" customWidth="1"/>
    <col min="4839" max="4839" width="12" customWidth="1"/>
    <col min="4840" max="4840" width="10.140625" customWidth="1"/>
    <col min="5088" max="5088" width="6.85546875" customWidth="1"/>
    <col min="5089" max="5089" width="6.7109375" customWidth="1"/>
    <col min="5090" max="5090" width="7.85546875" customWidth="1"/>
    <col min="5091" max="5091" width="6.5703125" customWidth="1"/>
    <col min="5092" max="5092" width="59.85546875" customWidth="1"/>
    <col min="5093" max="5093" width="12.28515625" customWidth="1"/>
    <col min="5094" max="5094" width="10.85546875" customWidth="1"/>
    <col min="5095" max="5095" width="12" customWidth="1"/>
    <col min="5096" max="5096" width="10.140625" customWidth="1"/>
    <col min="5344" max="5344" width="6.85546875" customWidth="1"/>
    <col min="5345" max="5345" width="6.7109375" customWidth="1"/>
    <col min="5346" max="5346" width="7.85546875" customWidth="1"/>
    <col min="5347" max="5347" width="6.5703125" customWidth="1"/>
    <col min="5348" max="5348" width="59.85546875" customWidth="1"/>
    <col min="5349" max="5349" width="12.28515625" customWidth="1"/>
    <col min="5350" max="5350" width="10.85546875" customWidth="1"/>
    <col min="5351" max="5351" width="12" customWidth="1"/>
    <col min="5352" max="5352" width="10.140625" customWidth="1"/>
    <col min="5600" max="5600" width="6.85546875" customWidth="1"/>
    <col min="5601" max="5601" width="6.7109375" customWidth="1"/>
    <col min="5602" max="5602" width="7.85546875" customWidth="1"/>
    <col min="5603" max="5603" width="6.5703125" customWidth="1"/>
    <col min="5604" max="5604" width="59.85546875" customWidth="1"/>
    <col min="5605" max="5605" width="12.28515625" customWidth="1"/>
    <col min="5606" max="5606" width="10.85546875" customWidth="1"/>
    <col min="5607" max="5607" width="12" customWidth="1"/>
    <col min="5608" max="5608" width="10.140625" customWidth="1"/>
    <col min="5856" max="5856" width="6.85546875" customWidth="1"/>
    <col min="5857" max="5857" width="6.7109375" customWidth="1"/>
    <col min="5858" max="5858" width="7.85546875" customWidth="1"/>
    <col min="5859" max="5859" width="6.5703125" customWidth="1"/>
    <col min="5860" max="5860" width="59.85546875" customWidth="1"/>
    <col min="5861" max="5861" width="12.28515625" customWidth="1"/>
    <col min="5862" max="5862" width="10.85546875" customWidth="1"/>
    <col min="5863" max="5863" width="12" customWidth="1"/>
    <col min="5864" max="5864" width="10.140625" customWidth="1"/>
    <col min="6112" max="6112" width="6.85546875" customWidth="1"/>
    <col min="6113" max="6113" width="6.7109375" customWidth="1"/>
    <col min="6114" max="6114" width="7.85546875" customWidth="1"/>
    <col min="6115" max="6115" width="6.5703125" customWidth="1"/>
    <col min="6116" max="6116" width="59.85546875" customWidth="1"/>
    <col min="6117" max="6117" width="12.28515625" customWidth="1"/>
    <col min="6118" max="6118" width="10.85546875" customWidth="1"/>
    <col min="6119" max="6119" width="12" customWidth="1"/>
    <col min="6120" max="6120" width="10.140625" customWidth="1"/>
    <col min="6368" max="6368" width="6.85546875" customWidth="1"/>
    <col min="6369" max="6369" width="6.7109375" customWidth="1"/>
    <col min="6370" max="6370" width="7.85546875" customWidth="1"/>
    <col min="6371" max="6371" width="6.5703125" customWidth="1"/>
    <col min="6372" max="6372" width="59.85546875" customWidth="1"/>
    <col min="6373" max="6373" width="12.28515625" customWidth="1"/>
    <col min="6374" max="6374" width="10.85546875" customWidth="1"/>
    <col min="6375" max="6375" width="12" customWidth="1"/>
    <col min="6376" max="6376" width="10.140625" customWidth="1"/>
    <col min="6624" max="6624" width="6.85546875" customWidth="1"/>
    <col min="6625" max="6625" width="6.7109375" customWidth="1"/>
    <col min="6626" max="6626" width="7.85546875" customWidth="1"/>
    <col min="6627" max="6627" width="6.5703125" customWidth="1"/>
    <col min="6628" max="6628" width="59.85546875" customWidth="1"/>
    <col min="6629" max="6629" width="12.28515625" customWidth="1"/>
    <col min="6630" max="6630" width="10.85546875" customWidth="1"/>
    <col min="6631" max="6631" width="12" customWidth="1"/>
    <col min="6632" max="6632" width="10.140625" customWidth="1"/>
    <col min="6880" max="6880" width="6.85546875" customWidth="1"/>
    <col min="6881" max="6881" width="6.7109375" customWidth="1"/>
    <col min="6882" max="6882" width="7.85546875" customWidth="1"/>
    <col min="6883" max="6883" width="6.5703125" customWidth="1"/>
    <col min="6884" max="6884" width="59.85546875" customWidth="1"/>
    <col min="6885" max="6885" width="12.28515625" customWidth="1"/>
    <col min="6886" max="6886" width="10.85546875" customWidth="1"/>
    <col min="6887" max="6887" width="12" customWidth="1"/>
    <col min="6888" max="6888" width="10.140625" customWidth="1"/>
    <col min="7136" max="7136" width="6.85546875" customWidth="1"/>
    <col min="7137" max="7137" width="6.7109375" customWidth="1"/>
    <col min="7138" max="7138" width="7.85546875" customWidth="1"/>
    <col min="7139" max="7139" width="6.5703125" customWidth="1"/>
    <col min="7140" max="7140" width="59.85546875" customWidth="1"/>
    <col min="7141" max="7141" width="12.28515625" customWidth="1"/>
    <col min="7142" max="7142" width="10.85546875" customWidth="1"/>
    <col min="7143" max="7143" width="12" customWidth="1"/>
    <col min="7144" max="7144" width="10.140625" customWidth="1"/>
    <col min="7392" max="7392" width="6.85546875" customWidth="1"/>
    <col min="7393" max="7393" width="6.7109375" customWidth="1"/>
    <col min="7394" max="7394" width="7.85546875" customWidth="1"/>
    <col min="7395" max="7395" width="6.5703125" customWidth="1"/>
    <col min="7396" max="7396" width="59.85546875" customWidth="1"/>
    <col min="7397" max="7397" width="12.28515625" customWidth="1"/>
    <col min="7398" max="7398" width="10.85546875" customWidth="1"/>
    <col min="7399" max="7399" width="12" customWidth="1"/>
    <col min="7400" max="7400" width="10.140625" customWidth="1"/>
    <col min="7648" max="7648" width="6.85546875" customWidth="1"/>
    <col min="7649" max="7649" width="6.7109375" customWidth="1"/>
    <col min="7650" max="7650" width="7.85546875" customWidth="1"/>
    <col min="7651" max="7651" width="6.5703125" customWidth="1"/>
    <col min="7652" max="7652" width="59.85546875" customWidth="1"/>
    <col min="7653" max="7653" width="12.28515625" customWidth="1"/>
    <col min="7654" max="7654" width="10.85546875" customWidth="1"/>
    <col min="7655" max="7655" width="12" customWidth="1"/>
    <col min="7656" max="7656" width="10.140625" customWidth="1"/>
    <col min="7904" max="7904" width="6.85546875" customWidth="1"/>
    <col min="7905" max="7905" width="6.7109375" customWidth="1"/>
    <col min="7906" max="7906" width="7.85546875" customWidth="1"/>
    <col min="7907" max="7907" width="6.5703125" customWidth="1"/>
    <col min="7908" max="7908" width="59.85546875" customWidth="1"/>
    <col min="7909" max="7909" width="12.28515625" customWidth="1"/>
    <col min="7910" max="7910" width="10.85546875" customWidth="1"/>
    <col min="7911" max="7911" width="12" customWidth="1"/>
    <col min="7912" max="7912" width="10.140625" customWidth="1"/>
    <col min="8160" max="8160" width="6.85546875" customWidth="1"/>
    <col min="8161" max="8161" width="6.7109375" customWidth="1"/>
    <col min="8162" max="8162" width="7.85546875" customWidth="1"/>
    <col min="8163" max="8163" width="6.5703125" customWidth="1"/>
    <col min="8164" max="8164" width="59.85546875" customWidth="1"/>
    <col min="8165" max="8165" width="12.28515625" customWidth="1"/>
    <col min="8166" max="8166" width="10.85546875" customWidth="1"/>
    <col min="8167" max="8167" width="12" customWidth="1"/>
    <col min="8168" max="8168" width="10.140625" customWidth="1"/>
    <col min="8416" max="8416" width="6.85546875" customWidth="1"/>
    <col min="8417" max="8417" width="6.7109375" customWidth="1"/>
    <col min="8418" max="8418" width="7.85546875" customWidth="1"/>
    <col min="8419" max="8419" width="6.5703125" customWidth="1"/>
    <col min="8420" max="8420" width="59.85546875" customWidth="1"/>
    <col min="8421" max="8421" width="12.28515625" customWidth="1"/>
    <col min="8422" max="8422" width="10.85546875" customWidth="1"/>
    <col min="8423" max="8423" width="12" customWidth="1"/>
    <col min="8424" max="8424" width="10.140625" customWidth="1"/>
    <col min="8672" max="8672" width="6.85546875" customWidth="1"/>
    <col min="8673" max="8673" width="6.7109375" customWidth="1"/>
    <col min="8674" max="8674" width="7.85546875" customWidth="1"/>
    <col min="8675" max="8675" width="6.5703125" customWidth="1"/>
    <col min="8676" max="8676" width="59.85546875" customWidth="1"/>
    <col min="8677" max="8677" width="12.28515625" customWidth="1"/>
    <col min="8678" max="8678" width="10.85546875" customWidth="1"/>
    <col min="8679" max="8679" width="12" customWidth="1"/>
    <col min="8680" max="8680" width="10.140625" customWidth="1"/>
    <col min="8928" max="8928" width="6.85546875" customWidth="1"/>
    <col min="8929" max="8929" width="6.7109375" customWidth="1"/>
    <col min="8930" max="8930" width="7.85546875" customWidth="1"/>
    <col min="8931" max="8931" width="6.5703125" customWidth="1"/>
    <col min="8932" max="8932" width="59.85546875" customWidth="1"/>
    <col min="8933" max="8933" width="12.28515625" customWidth="1"/>
    <col min="8934" max="8934" width="10.85546875" customWidth="1"/>
    <col min="8935" max="8935" width="12" customWidth="1"/>
    <col min="8936" max="8936" width="10.140625" customWidth="1"/>
    <col min="9184" max="9184" width="6.85546875" customWidth="1"/>
    <col min="9185" max="9185" width="6.7109375" customWidth="1"/>
    <col min="9186" max="9186" width="7.85546875" customWidth="1"/>
    <col min="9187" max="9187" width="6.5703125" customWidth="1"/>
    <col min="9188" max="9188" width="59.85546875" customWidth="1"/>
    <col min="9189" max="9189" width="12.28515625" customWidth="1"/>
    <col min="9190" max="9190" width="10.85546875" customWidth="1"/>
    <col min="9191" max="9191" width="12" customWidth="1"/>
    <col min="9192" max="9192" width="10.140625" customWidth="1"/>
    <col min="9440" max="9440" width="6.85546875" customWidth="1"/>
    <col min="9441" max="9441" width="6.7109375" customWidth="1"/>
    <col min="9442" max="9442" width="7.85546875" customWidth="1"/>
    <col min="9443" max="9443" width="6.5703125" customWidth="1"/>
    <col min="9444" max="9444" width="59.85546875" customWidth="1"/>
    <col min="9445" max="9445" width="12.28515625" customWidth="1"/>
    <col min="9446" max="9446" width="10.85546875" customWidth="1"/>
    <col min="9447" max="9447" width="12" customWidth="1"/>
    <col min="9448" max="9448" width="10.140625" customWidth="1"/>
    <col min="9696" max="9696" width="6.85546875" customWidth="1"/>
    <col min="9697" max="9697" width="6.7109375" customWidth="1"/>
    <col min="9698" max="9698" width="7.85546875" customWidth="1"/>
    <col min="9699" max="9699" width="6.5703125" customWidth="1"/>
    <col min="9700" max="9700" width="59.85546875" customWidth="1"/>
    <col min="9701" max="9701" width="12.28515625" customWidth="1"/>
    <col min="9702" max="9702" width="10.85546875" customWidth="1"/>
    <col min="9703" max="9703" width="12" customWidth="1"/>
    <col min="9704" max="9704" width="10.140625" customWidth="1"/>
    <col min="9952" max="9952" width="6.85546875" customWidth="1"/>
    <col min="9953" max="9953" width="6.7109375" customWidth="1"/>
    <col min="9954" max="9954" width="7.85546875" customWidth="1"/>
    <col min="9955" max="9955" width="6.5703125" customWidth="1"/>
    <col min="9956" max="9956" width="59.85546875" customWidth="1"/>
    <col min="9957" max="9957" width="12.28515625" customWidth="1"/>
    <col min="9958" max="9958" width="10.85546875" customWidth="1"/>
    <col min="9959" max="9959" width="12" customWidth="1"/>
    <col min="9960" max="9960" width="10.140625" customWidth="1"/>
    <col min="10208" max="10208" width="6.85546875" customWidth="1"/>
    <col min="10209" max="10209" width="6.7109375" customWidth="1"/>
    <col min="10210" max="10210" width="7.85546875" customWidth="1"/>
    <col min="10211" max="10211" width="6.5703125" customWidth="1"/>
    <col min="10212" max="10212" width="59.85546875" customWidth="1"/>
    <col min="10213" max="10213" width="12.28515625" customWidth="1"/>
    <col min="10214" max="10214" width="10.85546875" customWidth="1"/>
    <col min="10215" max="10215" width="12" customWidth="1"/>
    <col min="10216" max="10216" width="10.140625" customWidth="1"/>
    <col min="10464" max="10464" width="6.85546875" customWidth="1"/>
    <col min="10465" max="10465" width="6.7109375" customWidth="1"/>
    <col min="10466" max="10466" width="7.85546875" customWidth="1"/>
    <col min="10467" max="10467" width="6.5703125" customWidth="1"/>
    <col min="10468" max="10468" width="59.85546875" customWidth="1"/>
    <col min="10469" max="10469" width="12.28515625" customWidth="1"/>
    <col min="10470" max="10470" width="10.85546875" customWidth="1"/>
    <col min="10471" max="10471" width="12" customWidth="1"/>
    <col min="10472" max="10472" width="10.140625" customWidth="1"/>
    <col min="10720" max="10720" width="6.85546875" customWidth="1"/>
    <col min="10721" max="10721" width="6.7109375" customWidth="1"/>
    <col min="10722" max="10722" width="7.85546875" customWidth="1"/>
    <col min="10723" max="10723" width="6.5703125" customWidth="1"/>
    <col min="10724" max="10724" width="59.85546875" customWidth="1"/>
    <col min="10725" max="10725" width="12.28515625" customWidth="1"/>
    <col min="10726" max="10726" width="10.85546875" customWidth="1"/>
    <col min="10727" max="10727" width="12" customWidth="1"/>
    <col min="10728" max="10728" width="10.140625" customWidth="1"/>
    <col min="10976" max="10976" width="6.85546875" customWidth="1"/>
    <col min="10977" max="10977" width="6.7109375" customWidth="1"/>
    <col min="10978" max="10978" width="7.85546875" customWidth="1"/>
    <col min="10979" max="10979" width="6.5703125" customWidth="1"/>
    <col min="10980" max="10980" width="59.85546875" customWidth="1"/>
    <col min="10981" max="10981" width="12.28515625" customWidth="1"/>
    <col min="10982" max="10982" width="10.85546875" customWidth="1"/>
    <col min="10983" max="10983" width="12" customWidth="1"/>
    <col min="10984" max="10984" width="10.140625" customWidth="1"/>
    <col min="11232" max="11232" width="6.85546875" customWidth="1"/>
    <col min="11233" max="11233" width="6.7109375" customWidth="1"/>
    <col min="11234" max="11234" width="7.85546875" customWidth="1"/>
    <col min="11235" max="11235" width="6.5703125" customWidth="1"/>
    <col min="11236" max="11236" width="59.85546875" customWidth="1"/>
    <col min="11237" max="11237" width="12.28515625" customWidth="1"/>
    <col min="11238" max="11238" width="10.85546875" customWidth="1"/>
    <col min="11239" max="11239" width="12" customWidth="1"/>
    <col min="11240" max="11240" width="10.140625" customWidth="1"/>
    <col min="11488" max="11488" width="6.85546875" customWidth="1"/>
    <col min="11489" max="11489" width="6.7109375" customWidth="1"/>
    <col min="11490" max="11490" width="7.85546875" customWidth="1"/>
    <col min="11491" max="11491" width="6.5703125" customWidth="1"/>
    <col min="11492" max="11492" width="59.85546875" customWidth="1"/>
    <col min="11493" max="11493" width="12.28515625" customWidth="1"/>
    <col min="11494" max="11494" width="10.85546875" customWidth="1"/>
    <col min="11495" max="11495" width="12" customWidth="1"/>
    <col min="11496" max="11496" width="10.140625" customWidth="1"/>
    <col min="11744" max="11744" width="6.85546875" customWidth="1"/>
    <col min="11745" max="11745" width="6.7109375" customWidth="1"/>
    <col min="11746" max="11746" width="7.85546875" customWidth="1"/>
    <col min="11747" max="11747" width="6.5703125" customWidth="1"/>
    <col min="11748" max="11748" width="59.85546875" customWidth="1"/>
    <col min="11749" max="11749" width="12.28515625" customWidth="1"/>
    <col min="11750" max="11750" width="10.85546875" customWidth="1"/>
    <col min="11751" max="11751" width="12" customWidth="1"/>
    <col min="11752" max="11752" width="10.140625" customWidth="1"/>
    <col min="12000" max="12000" width="6.85546875" customWidth="1"/>
    <col min="12001" max="12001" width="6.7109375" customWidth="1"/>
    <col min="12002" max="12002" width="7.85546875" customWidth="1"/>
    <col min="12003" max="12003" width="6.5703125" customWidth="1"/>
    <col min="12004" max="12004" width="59.85546875" customWidth="1"/>
    <col min="12005" max="12005" width="12.28515625" customWidth="1"/>
    <col min="12006" max="12006" width="10.85546875" customWidth="1"/>
    <col min="12007" max="12007" width="12" customWidth="1"/>
    <col min="12008" max="12008" width="10.140625" customWidth="1"/>
    <col min="12256" max="12256" width="6.85546875" customWidth="1"/>
    <col min="12257" max="12257" width="6.7109375" customWidth="1"/>
    <col min="12258" max="12258" width="7.85546875" customWidth="1"/>
    <col min="12259" max="12259" width="6.5703125" customWidth="1"/>
    <col min="12260" max="12260" width="59.85546875" customWidth="1"/>
    <col min="12261" max="12261" width="12.28515625" customWidth="1"/>
    <col min="12262" max="12262" width="10.85546875" customWidth="1"/>
    <col min="12263" max="12263" width="12" customWidth="1"/>
    <col min="12264" max="12264" width="10.140625" customWidth="1"/>
    <col min="12512" max="12512" width="6.85546875" customWidth="1"/>
    <col min="12513" max="12513" width="6.7109375" customWidth="1"/>
    <col min="12514" max="12514" width="7.85546875" customWidth="1"/>
    <col min="12515" max="12515" width="6.5703125" customWidth="1"/>
    <col min="12516" max="12516" width="59.85546875" customWidth="1"/>
    <col min="12517" max="12517" width="12.28515625" customWidth="1"/>
    <col min="12518" max="12518" width="10.85546875" customWidth="1"/>
    <col min="12519" max="12519" width="12" customWidth="1"/>
    <col min="12520" max="12520" width="10.140625" customWidth="1"/>
    <col min="12768" max="12768" width="6.85546875" customWidth="1"/>
    <col min="12769" max="12769" width="6.7109375" customWidth="1"/>
    <col min="12770" max="12770" width="7.85546875" customWidth="1"/>
    <col min="12771" max="12771" width="6.5703125" customWidth="1"/>
    <col min="12772" max="12772" width="59.85546875" customWidth="1"/>
    <col min="12773" max="12773" width="12.28515625" customWidth="1"/>
    <col min="12774" max="12774" width="10.85546875" customWidth="1"/>
    <col min="12775" max="12775" width="12" customWidth="1"/>
    <col min="12776" max="12776" width="10.140625" customWidth="1"/>
    <col min="13024" max="13024" width="6.85546875" customWidth="1"/>
    <col min="13025" max="13025" width="6.7109375" customWidth="1"/>
    <col min="13026" max="13026" width="7.85546875" customWidth="1"/>
    <col min="13027" max="13027" width="6.5703125" customWidth="1"/>
    <col min="13028" max="13028" width="59.85546875" customWidth="1"/>
    <col min="13029" max="13029" width="12.28515625" customWidth="1"/>
    <col min="13030" max="13030" width="10.85546875" customWidth="1"/>
    <col min="13031" max="13031" width="12" customWidth="1"/>
    <col min="13032" max="13032" width="10.140625" customWidth="1"/>
    <col min="13280" max="13280" width="6.85546875" customWidth="1"/>
    <col min="13281" max="13281" width="6.7109375" customWidth="1"/>
    <col min="13282" max="13282" width="7.85546875" customWidth="1"/>
    <col min="13283" max="13283" width="6.5703125" customWidth="1"/>
    <col min="13284" max="13284" width="59.85546875" customWidth="1"/>
    <col min="13285" max="13285" width="12.28515625" customWidth="1"/>
    <col min="13286" max="13286" width="10.85546875" customWidth="1"/>
    <col min="13287" max="13287" width="12" customWidth="1"/>
    <col min="13288" max="13288" width="10.140625" customWidth="1"/>
    <col min="13536" max="13536" width="6.85546875" customWidth="1"/>
    <col min="13537" max="13537" width="6.7109375" customWidth="1"/>
    <col min="13538" max="13538" width="7.85546875" customWidth="1"/>
    <col min="13539" max="13539" width="6.5703125" customWidth="1"/>
    <col min="13540" max="13540" width="59.85546875" customWidth="1"/>
    <col min="13541" max="13541" width="12.28515625" customWidth="1"/>
    <col min="13542" max="13542" width="10.85546875" customWidth="1"/>
    <col min="13543" max="13543" width="12" customWidth="1"/>
    <col min="13544" max="13544" width="10.140625" customWidth="1"/>
    <col min="13792" max="13792" width="6.85546875" customWidth="1"/>
    <col min="13793" max="13793" width="6.7109375" customWidth="1"/>
    <col min="13794" max="13794" width="7.85546875" customWidth="1"/>
    <col min="13795" max="13795" width="6.5703125" customWidth="1"/>
    <col min="13796" max="13796" width="59.85546875" customWidth="1"/>
    <col min="13797" max="13797" width="12.28515625" customWidth="1"/>
    <col min="13798" max="13798" width="10.85546875" customWidth="1"/>
    <col min="13799" max="13799" width="12" customWidth="1"/>
    <col min="13800" max="13800" width="10.140625" customWidth="1"/>
    <col min="14048" max="14048" width="6.85546875" customWidth="1"/>
    <col min="14049" max="14049" width="6.7109375" customWidth="1"/>
    <col min="14050" max="14050" width="7.85546875" customWidth="1"/>
    <col min="14051" max="14051" width="6.5703125" customWidth="1"/>
    <col min="14052" max="14052" width="59.85546875" customWidth="1"/>
    <col min="14053" max="14053" width="12.28515625" customWidth="1"/>
    <col min="14054" max="14054" width="10.85546875" customWidth="1"/>
    <col min="14055" max="14055" width="12" customWidth="1"/>
    <col min="14056" max="14056" width="10.140625" customWidth="1"/>
    <col min="14304" max="14304" width="6.85546875" customWidth="1"/>
    <col min="14305" max="14305" width="6.7109375" customWidth="1"/>
    <col min="14306" max="14306" width="7.85546875" customWidth="1"/>
    <col min="14307" max="14307" width="6.5703125" customWidth="1"/>
    <col min="14308" max="14308" width="59.85546875" customWidth="1"/>
    <col min="14309" max="14309" width="12.28515625" customWidth="1"/>
    <col min="14310" max="14310" width="10.85546875" customWidth="1"/>
    <col min="14311" max="14311" width="12" customWidth="1"/>
    <col min="14312" max="14312" width="10.140625" customWidth="1"/>
    <col min="14560" max="14560" width="6.85546875" customWidth="1"/>
    <col min="14561" max="14561" width="6.7109375" customWidth="1"/>
    <col min="14562" max="14562" width="7.85546875" customWidth="1"/>
    <col min="14563" max="14563" width="6.5703125" customWidth="1"/>
    <col min="14564" max="14564" width="59.85546875" customWidth="1"/>
    <col min="14565" max="14565" width="12.28515625" customWidth="1"/>
    <col min="14566" max="14566" width="10.85546875" customWidth="1"/>
    <col min="14567" max="14567" width="12" customWidth="1"/>
    <col min="14568" max="14568" width="10.140625" customWidth="1"/>
    <col min="14816" max="14816" width="6.85546875" customWidth="1"/>
    <col min="14817" max="14817" width="6.7109375" customWidth="1"/>
    <col min="14818" max="14818" width="7.85546875" customWidth="1"/>
    <col min="14819" max="14819" width="6.5703125" customWidth="1"/>
    <col min="14820" max="14820" width="59.85546875" customWidth="1"/>
    <col min="14821" max="14821" width="12.28515625" customWidth="1"/>
    <col min="14822" max="14822" width="10.85546875" customWidth="1"/>
    <col min="14823" max="14823" width="12" customWidth="1"/>
    <col min="14824" max="14824" width="10.140625" customWidth="1"/>
    <col min="15072" max="15072" width="6.85546875" customWidth="1"/>
    <col min="15073" max="15073" width="6.7109375" customWidth="1"/>
    <col min="15074" max="15074" width="7.85546875" customWidth="1"/>
    <col min="15075" max="15075" width="6.5703125" customWidth="1"/>
    <col min="15076" max="15076" width="59.85546875" customWidth="1"/>
    <col min="15077" max="15077" width="12.28515625" customWidth="1"/>
    <col min="15078" max="15078" width="10.85546875" customWidth="1"/>
    <col min="15079" max="15079" width="12" customWidth="1"/>
    <col min="15080" max="15080" width="10.140625" customWidth="1"/>
    <col min="15328" max="15328" width="6.85546875" customWidth="1"/>
    <col min="15329" max="15329" width="6.7109375" customWidth="1"/>
    <col min="15330" max="15330" width="7.85546875" customWidth="1"/>
    <col min="15331" max="15331" width="6.5703125" customWidth="1"/>
    <col min="15332" max="15332" width="59.85546875" customWidth="1"/>
    <col min="15333" max="15333" width="12.28515625" customWidth="1"/>
    <col min="15334" max="15334" width="10.85546875" customWidth="1"/>
    <col min="15335" max="15335" width="12" customWidth="1"/>
    <col min="15336" max="15336" width="10.140625" customWidth="1"/>
    <col min="15584" max="15584" width="6.85546875" customWidth="1"/>
    <col min="15585" max="15585" width="6.7109375" customWidth="1"/>
    <col min="15586" max="15586" width="7.85546875" customWidth="1"/>
    <col min="15587" max="15587" width="6.5703125" customWidth="1"/>
    <col min="15588" max="15588" width="59.85546875" customWidth="1"/>
    <col min="15589" max="15589" width="12.28515625" customWidth="1"/>
    <col min="15590" max="15590" width="10.85546875" customWidth="1"/>
    <col min="15591" max="15591" width="12" customWidth="1"/>
    <col min="15592" max="15592" width="10.140625" customWidth="1"/>
    <col min="15840" max="15840" width="6.85546875" customWidth="1"/>
    <col min="15841" max="15841" width="6.7109375" customWidth="1"/>
    <col min="15842" max="15842" width="7.85546875" customWidth="1"/>
    <col min="15843" max="15843" width="6.5703125" customWidth="1"/>
    <col min="15844" max="15844" width="59.85546875" customWidth="1"/>
    <col min="15845" max="15845" width="12.28515625" customWidth="1"/>
    <col min="15846" max="15846" width="10.85546875" customWidth="1"/>
    <col min="15847" max="15847" width="12" customWidth="1"/>
    <col min="15848" max="15848" width="10.140625" customWidth="1"/>
    <col min="16096" max="16096" width="6.85546875" customWidth="1"/>
    <col min="16097" max="16097" width="6.7109375" customWidth="1"/>
    <col min="16098" max="16098" width="7.85546875" customWidth="1"/>
    <col min="16099" max="16099" width="6.5703125" customWidth="1"/>
    <col min="16100" max="16100" width="59.85546875" customWidth="1"/>
    <col min="16101" max="16101" width="12.28515625" customWidth="1"/>
    <col min="16102" max="16102" width="10.85546875" customWidth="1"/>
    <col min="16103" max="16103" width="12" customWidth="1"/>
    <col min="16104" max="16104" width="10.140625" customWidth="1"/>
  </cols>
  <sheetData>
    <row r="3" spans="1:9" s="5" customFormat="1" ht="12.75">
      <c r="A3" s="1" t="s">
        <v>0</v>
      </c>
      <c r="B3" s="2"/>
      <c r="C3" s="2"/>
      <c r="D3" s="3"/>
      <c r="E3" s="4" t="s">
        <v>1</v>
      </c>
      <c r="F3" s="61"/>
      <c r="G3" s="61"/>
      <c r="H3" s="119"/>
      <c r="I3" s="119"/>
    </row>
    <row r="4" spans="1:9" s="5" customFormat="1" ht="66" customHeight="1">
      <c r="A4" s="6" t="s">
        <v>2</v>
      </c>
      <c r="B4" s="90" t="s">
        <v>3</v>
      </c>
      <c r="C4" s="6" t="s">
        <v>4</v>
      </c>
      <c r="D4" s="52" t="s">
        <v>5</v>
      </c>
      <c r="E4" s="7"/>
      <c r="F4" s="84" t="s">
        <v>492</v>
      </c>
      <c r="G4" s="84" t="s">
        <v>511</v>
      </c>
      <c r="H4" s="110" t="s">
        <v>512</v>
      </c>
      <c r="I4" s="110" t="s">
        <v>502</v>
      </c>
    </row>
    <row r="5" spans="1:9" s="5" customFormat="1" ht="12.75">
      <c r="A5" s="8" t="s">
        <v>6</v>
      </c>
      <c r="B5" s="52" t="s">
        <v>6</v>
      </c>
      <c r="C5" s="8"/>
      <c r="D5" s="52" t="s">
        <v>7</v>
      </c>
      <c r="E5" s="9"/>
      <c r="F5" s="62"/>
      <c r="G5" s="62"/>
      <c r="H5" s="120"/>
      <c r="I5" s="120"/>
    </row>
    <row r="6" spans="1:9" s="12" customFormat="1" ht="12.75">
      <c r="A6" s="40">
        <v>1</v>
      </c>
      <c r="B6" s="40">
        <v>2</v>
      </c>
      <c r="C6" s="40">
        <v>3</v>
      </c>
      <c r="D6" s="40">
        <v>4</v>
      </c>
      <c r="E6" s="41">
        <v>5</v>
      </c>
      <c r="F6" s="11">
        <v>6</v>
      </c>
      <c r="G6" s="11">
        <v>7</v>
      </c>
      <c r="H6" s="11">
        <v>8</v>
      </c>
      <c r="I6" s="11">
        <v>9</v>
      </c>
    </row>
    <row r="7" spans="1:9" s="16" customFormat="1" ht="12.75">
      <c r="A7" s="10"/>
      <c r="B7" s="13"/>
      <c r="C7" s="13"/>
      <c r="D7" s="14"/>
      <c r="E7" s="15" t="s">
        <v>8</v>
      </c>
      <c r="F7" s="63"/>
      <c r="G7" s="63"/>
      <c r="H7" s="111"/>
      <c r="I7" s="111"/>
    </row>
    <row r="8" spans="1:9" s="20" customFormat="1" ht="13.5">
      <c r="A8" s="17">
        <v>710000</v>
      </c>
      <c r="B8" s="17"/>
      <c r="C8" s="17"/>
      <c r="D8" s="18">
        <v>1</v>
      </c>
      <c r="E8" s="19" t="s">
        <v>9</v>
      </c>
      <c r="F8" s="64">
        <f t="shared" ref="F8:G8" si="0">SUM(F9+F19+F27)</f>
        <v>11480000</v>
      </c>
      <c r="G8" s="64">
        <f t="shared" si="0"/>
        <v>8610000</v>
      </c>
      <c r="H8" s="112">
        <f t="shared" ref="H8" si="1">SUM(H9+H19+H27)</f>
        <v>9285343.2100000009</v>
      </c>
      <c r="I8" s="112">
        <f>SUM(H8/G8)*100</f>
        <v>107.8437074332172</v>
      </c>
    </row>
    <row r="9" spans="1:9" s="24" customFormat="1" ht="13.5">
      <c r="A9" s="21">
        <v>714100</v>
      </c>
      <c r="B9" s="21"/>
      <c r="C9" s="21"/>
      <c r="D9" s="22" t="s">
        <v>10</v>
      </c>
      <c r="E9" s="23" t="s">
        <v>11</v>
      </c>
      <c r="F9" s="65">
        <f t="shared" ref="F9:G9" si="2">SUM(F10+F14+F16)</f>
        <v>2000000</v>
      </c>
      <c r="G9" s="65">
        <f t="shared" si="2"/>
        <v>1500000</v>
      </c>
      <c r="H9" s="113">
        <f t="shared" ref="H9" si="3">SUM(H10+H14+H16)</f>
        <v>1688828.2600000002</v>
      </c>
      <c r="I9" s="112">
        <f t="shared" ref="I9:I72" si="4">SUM(H9/G9)*100</f>
        <v>112.58855066666669</v>
      </c>
    </row>
    <row r="10" spans="1:9" s="24" customFormat="1" ht="13.5">
      <c r="A10" s="21"/>
      <c r="B10" s="21">
        <v>714110</v>
      </c>
      <c r="C10" s="21"/>
      <c r="D10" s="22" t="s">
        <v>12</v>
      </c>
      <c r="E10" s="23" t="s">
        <v>13</v>
      </c>
      <c r="F10" s="66">
        <f t="shared" ref="F10:G10" si="5">SUM(F11+F12+F13)</f>
        <v>440000</v>
      </c>
      <c r="G10" s="66">
        <f t="shared" si="5"/>
        <v>330000</v>
      </c>
      <c r="H10" s="121">
        <f t="shared" ref="H10" si="6">SUM(H11+H12+H13)</f>
        <v>310039.2</v>
      </c>
      <c r="I10" s="112">
        <f t="shared" si="4"/>
        <v>93.951272727272723</v>
      </c>
    </row>
    <row r="11" spans="1:9" s="28" customFormat="1" ht="13.5">
      <c r="A11" s="25"/>
      <c r="B11" s="25"/>
      <c r="C11" s="25">
        <v>714111</v>
      </c>
      <c r="D11" s="26" t="s">
        <v>14</v>
      </c>
      <c r="E11" s="27" t="s">
        <v>15</v>
      </c>
      <c r="F11" s="67">
        <v>70000</v>
      </c>
      <c r="G11" s="67">
        <f>(F11/12)*9</f>
        <v>52500</v>
      </c>
      <c r="H11" s="114">
        <v>41108.97</v>
      </c>
      <c r="I11" s="112">
        <f t="shared" si="4"/>
        <v>78.302800000000005</v>
      </c>
    </row>
    <row r="12" spans="1:9" s="28" customFormat="1" ht="13.5">
      <c r="A12" s="25"/>
      <c r="B12" s="25"/>
      <c r="C12" s="25">
        <v>714112</v>
      </c>
      <c r="D12" s="26" t="s">
        <v>16</v>
      </c>
      <c r="E12" s="27" t="s">
        <v>17</v>
      </c>
      <c r="F12" s="67">
        <v>120000</v>
      </c>
      <c r="G12" s="67">
        <f>(F12/12)*9</f>
        <v>90000</v>
      </c>
      <c r="H12" s="114">
        <v>66575.23</v>
      </c>
      <c r="I12" s="112">
        <f t="shared" si="4"/>
        <v>73.972477777777783</v>
      </c>
    </row>
    <row r="13" spans="1:9" s="28" customFormat="1" ht="13.5">
      <c r="A13" s="25"/>
      <c r="B13" s="25"/>
      <c r="C13" s="25">
        <v>714113</v>
      </c>
      <c r="D13" s="26" t="s">
        <v>18</v>
      </c>
      <c r="E13" s="27" t="s">
        <v>19</v>
      </c>
      <c r="F13" s="67">
        <v>250000</v>
      </c>
      <c r="G13" s="67">
        <f>(F13/12)*9</f>
        <v>187500</v>
      </c>
      <c r="H13" s="114">
        <v>202355</v>
      </c>
      <c r="I13" s="112">
        <f t="shared" si="4"/>
        <v>107.92266666666666</v>
      </c>
    </row>
    <row r="14" spans="1:9" s="24" customFormat="1" ht="13.5">
      <c r="A14" s="21"/>
      <c r="B14" s="21">
        <v>714120</v>
      </c>
      <c r="C14" s="21"/>
      <c r="D14" s="22" t="s">
        <v>20</v>
      </c>
      <c r="E14" s="23" t="s">
        <v>21</v>
      </c>
      <c r="F14" s="65">
        <f t="shared" ref="F14:H14" si="7">SUM(F15)</f>
        <v>110000</v>
      </c>
      <c r="G14" s="65">
        <f t="shared" si="7"/>
        <v>82500</v>
      </c>
      <c r="H14" s="113">
        <f t="shared" si="7"/>
        <v>79468.19</v>
      </c>
      <c r="I14" s="112">
        <f t="shared" si="4"/>
        <v>96.325078787878795</v>
      </c>
    </row>
    <row r="15" spans="1:9" s="28" customFormat="1" ht="13.5">
      <c r="A15" s="25"/>
      <c r="B15" s="25"/>
      <c r="C15" s="25">
        <v>714121</v>
      </c>
      <c r="D15" s="26" t="s">
        <v>22</v>
      </c>
      <c r="E15" s="27" t="s">
        <v>21</v>
      </c>
      <c r="F15" s="67">
        <v>110000</v>
      </c>
      <c r="G15" s="67">
        <f>(F15/12)*9</f>
        <v>82500</v>
      </c>
      <c r="H15" s="114">
        <v>79468.19</v>
      </c>
      <c r="I15" s="112">
        <f t="shared" si="4"/>
        <v>96.325078787878795</v>
      </c>
    </row>
    <row r="16" spans="1:9" s="24" customFormat="1" ht="13.5">
      <c r="A16" s="21"/>
      <c r="B16" s="21">
        <v>714130</v>
      </c>
      <c r="C16" s="21"/>
      <c r="D16" s="22" t="s">
        <v>23</v>
      </c>
      <c r="E16" s="23" t="s">
        <v>24</v>
      </c>
      <c r="F16" s="65">
        <f t="shared" ref="F16:G16" si="8">SUM(F17+F18)</f>
        <v>1450000</v>
      </c>
      <c r="G16" s="65">
        <f t="shared" si="8"/>
        <v>1087500</v>
      </c>
      <c r="H16" s="113">
        <f t="shared" ref="H16" si="9">SUM(H17+H18)</f>
        <v>1299320.8700000001</v>
      </c>
      <c r="I16" s="112">
        <f t="shared" si="4"/>
        <v>119.47778114942528</v>
      </c>
    </row>
    <row r="17" spans="1:9" s="28" customFormat="1" ht="13.5">
      <c r="A17" s="25"/>
      <c r="B17" s="25"/>
      <c r="C17" s="25">
        <v>714131</v>
      </c>
      <c r="D17" s="26" t="s">
        <v>25</v>
      </c>
      <c r="E17" s="27" t="s">
        <v>26</v>
      </c>
      <c r="F17" s="67">
        <v>600000</v>
      </c>
      <c r="G17" s="67">
        <f>(F17/12)*9</f>
        <v>450000</v>
      </c>
      <c r="H17" s="114">
        <v>434086.44</v>
      </c>
      <c r="I17" s="112">
        <f t="shared" si="4"/>
        <v>96.463653333333326</v>
      </c>
    </row>
    <row r="18" spans="1:9" s="28" customFormat="1" ht="13.5">
      <c r="A18" s="25"/>
      <c r="B18" s="25"/>
      <c r="C18" s="25">
        <v>714132</v>
      </c>
      <c r="D18" s="26" t="s">
        <v>27</v>
      </c>
      <c r="E18" s="27" t="s">
        <v>28</v>
      </c>
      <c r="F18" s="67">
        <v>850000</v>
      </c>
      <c r="G18" s="67">
        <f>(F18/12)*9</f>
        <v>637500</v>
      </c>
      <c r="H18" s="114">
        <v>865234.43</v>
      </c>
      <c r="I18" s="112">
        <f t="shared" si="4"/>
        <v>135.72304784313727</v>
      </c>
    </row>
    <row r="19" spans="1:9" s="24" customFormat="1" ht="13.5">
      <c r="A19" s="21">
        <v>716100</v>
      </c>
      <c r="B19" s="21"/>
      <c r="C19" s="21"/>
      <c r="D19" s="22" t="s">
        <v>29</v>
      </c>
      <c r="E19" s="23" t="s">
        <v>30</v>
      </c>
      <c r="F19" s="65">
        <f t="shared" ref="F19:H19" si="10">SUM(F20)</f>
        <v>3856000</v>
      </c>
      <c r="G19" s="65">
        <f t="shared" si="10"/>
        <v>2892000</v>
      </c>
      <c r="H19" s="113">
        <f t="shared" si="10"/>
        <v>3034490.6100000003</v>
      </c>
      <c r="I19" s="112">
        <f t="shared" si="4"/>
        <v>104.92706120331951</v>
      </c>
    </row>
    <row r="20" spans="1:9" s="24" customFormat="1" ht="13.5">
      <c r="A20" s="21"/>
      <c r="B20" s="21">
        <v>716110</v>
      </c>
      <c r="C20" s="21"/>
      <c r="D20" s="22" t="s">
        <v>31</v>
      </c>
      <c r="E20" s="23" t="s">
        <v>32</v>
      </c>
      <c r="F20" s="65">
        <f t="shared" ref="F20:G20" si="11">SUM(F21:F26)</f>
        <v>3856000</v>
      </c>
      <c r="G20" s="65">
        <f t="shared" si="11"/>
        <v>2892000</v>
      </c>
      <c r="H20" s="113">
        <f t="shared" ref="H20" si="12">SUM(H21:H26)</f>
        <v>3034490.6100000003</v>
      </c>
      <c r="I20" s="112">
        <f t="shared" si="4"/>
        <v>104.92706120331951</v>
      </c>
    </row>
    <row r="21" spans="1:9" s="28" customFormat="1" ht="13.5">
      <c r="A21" s="25"/>
      <c r="B21" s="25"/>
      <c r="C21" s="25">
        <v>716111</v>
      </c>
      <c r="D21" s="26" t="s">
        <v>33</v>
      </c>
      <c r="E21" s="27" t="s">
        <v>34</v>
      </c>
      <c r="F21" s="67">
        <v>2761000</v>
      </c>
      <c r="G21" s="67">
        <f t="shared" ref="G21:G26" si="13">(F21/12)*9</f>
        <v>2070750</v>
      </c>
      <c r="H21" s="114">
        <v>2201267.4700000002</v>
      </c>
      <c r="I21" s="112">
        <f t="shared" si="4"/>
        <v>106.30290812507546</v>
      </c>
    </row>
    <row r="22" spans="1:9" s="28" customFormat="1" ht="13.5">
      <c r="A22" s="25"/>
      <c r="B22" s="25"/>
      <c r="C22" s="25">
        <v>716112</v>
      </c>
      <c r="D22" s="26" t="s">
        <v>35</v>
      </c>
      <c r="E22" s="27" t="s">
        <v>36</v>
      </c>
      <c r="F22" s="67">
        <v>370000</v>
      </c>
      <c r="G22" s="67">
        <f t="shared" si="13"/>
        <v>277500</v>
      </c>
      <c r="H22" s="114">
        <v>296426.05</v>
      </c>
      <c r="I22" s="112">
        <f t="shared" si="4"/>
        <v>106.82019819819818</v>
      </c>
    </row>
    <row r="23" spans="1:9" s="28" customFormat="1" ht="13.5">
      <c r="A23" s="25"/>
      <c r="B23" s="25"/>
      <c r="C23" s="25">
        <v>716113</v>
      </c>
      <c r="D23" s="26" t="s">
        <v>37</v>
      </c>
      <c r="E23" s="27" t="s">
        <v>38</v>
      </c>
      <c r="F23" s="67">
        <v>65000</v>
      </c>
      <c r="G23" s="67">
        <f t="shared" si="13"/>
        <v>48750</v>
      </c>
      <c r="H23" s="114">
        <v>40465.620000000003</v>
      </c>
      <c r="I23" s="112">
        <f t="shared" si="4"/>
        <v>83.006399999999999</v>
      </c>
    </row>
    <row r="24" spans="1:9" s="28" customFormat="1" ht="13.5">
      <c r="A24" s="25"/>
      <c r="B24" s="25"/>
      <c r="C24" s="25">
        <v>716115</v>
      </c>
      <c r="D24" s="26" t="s">
        <v>39</v>
      </c>
      <c r="E24" s="27" t="s">
        <v>40</v>
      </c>
      <c r="F24" s="67">
        <v>100000</v>
      </c>
      <c r="G24" s="67">
        <f t="shared" si="13"/>
        <v>75000</v>
      </c>
      <c r="H24" s="114">
        <v>93052.42</v>
      </c>
      <c r="I24" s="112">
        <f t="shared" si="4"/>
        <v>124.06989333333334</v>
      </c>
    </row>
    <row r="25" spans="1:9" s="28" customFormat="1" ht="13.5">
      <c r="A25" s="25"/>
      <c r="B25" s="25"/>
      <c r="C25" s="25">
        <v>716116</v>
      </c>
      <c r="D25" s="26" t="s">
        <v>41</v>
      </c>
      <c r="E25" s="27" t="s">
        <v>42</v>
      </c>
      <c r="F25" s="67">
        <v>160000</v>
      </c>
      <c r="G25" s="67">
        <f t="shared" si="13"/>
        <v>120000</v>
      </c>
      <c r="H25" s="114">
        <v>126937.66</v>
      </c>
      <c r="I25" s="112">
        <f t="shared" si="4"/>
        <v>105.78138333333334</v>
      </c>
    </row>
    <row r="26" spans="1:9" s="28" customFormat="1" ht="13.5">
      <c r="A26" s="25"/>
      <c r="B26" s="25"/>
      <c r="C26" s="25">
        <v>716117</v>
      </c>
      <c r="D26" s="26" t="s">
        <v>43</v>
      </c>
      <c r="E26" s="27" t="s">
        <v>44</v>
      </c>
      <c r="F26" s="67">
        <v>400000</v>
      </c>
      <c r="G26" s="67">
        <f t="shared" si="13"/>
        <v>300000</v>
      </c>
      <c r="H26" s="114">
        <v>276341.39</v>
      </c>
      <c r="I26" s="112">
        <f t="shared" si="4"/>
        <v>92.113796666666673</v>
      </c>
    </row>
    <row r="27" spans="1:9" s="24" customFormat="1" ht="13.5">
      <c r="A27" s="21">
        <v>717100</v>
      </c>
      <c r="B27" s="21"/>
      <c r="C27" s="21"/>
      <c r="D27" s="22" t="s">
        <v>45</v>
      </c>
      <c r="E27" s="23" t="s">
        <v>46</v>
      </c>
      <c r="F27" s="65">
        <f>SUM(F30+F32+F28)</f>
        <v>5624000</v>
      </c>
      <c r="G27" s="65">
        <f>SUM(G30+G32+G28)</f>
        <v>4218000</v>
      </c>
      <c r="H27" s="113">
        <f>SUM(H30+H32+H28)</f>
        <v>4562024.34</v>
      </c>
      <c r="I27" s="112">
        <f t="shared" si="4"/>
        <v>108.15610099573256</v>
      </c>
    </row>
    <row r="28" spans="1:9" s="24" customFormat="1" ht="13.5">
      <c r="A28" s="21"/>
      <c r="B28" s="21">
        <v>717110</v>
      </c>
      <c r="C28" s="21"/>
      <c r="D28" s="22" t="s">
        <v>47</v>
      </c>
      <c r="E28" s="23" t="s">
        <v>350</v>
      </c>
      <c r="F28" s="65">
        <f t="shared" ref="F28:H30" si="14">SUM(F29)</f>
        <v>170000</v>
      </c>
      <c r="G28" s="65">
        <f t="shared" si="14"/>
        <v>127500</v>
      </c>
      <c r="H28" s="113">
        <f t="shared" si="14"/>
        <v>130112.06</v>
      </c>
      <c r="I28" s="112">
        <f t="shared" si="4"/>
        <v>102.04867450980393</v>
      </c>
    </row>
    <row r="29" spans="1:9" s="28" customFormat="1" ht="13.5">
      <c r="A29" s="25"/>
      <c r="B29" s="25"/>
      <c r="C29" s="25">
        <v>717114</v>
      </c>
      <c r="D29" s="26" t="s">
        <v>49</v>
      </c>
      <c r="E29" s="27" t="s">
        <v>350</v>
      </c>
      <c r="F29" s="67">
        <v>170000</v>
      </c>
      <c r="G29" s="67">
        <f>(F29/12)*9</f>
        <v>127500</v>
      </c>
      <c r="H29" s="114">
        <v>130112.06</v>
      </c>
      <c r="I29" s="112">
        <f t="shared" si="4"/>
        <v>102.04867450980393</v>
      </c>
    </row>
    <row r="30" spans="1:9" s="24" customFormat="1" ht="13.5">
      <c r="A30" s="21"/>
      <c r="B30" s="21">
        <v>717130</v>
      </c>
      <c r="C30" s="21"/>
      <c r="D30" s="22" t="s">
        <v>50</v>
      </c>
      <c r="E30" s="23" t="s">
        <v>48</v>
      </c>
      <c r="F30" s="65">
        <f t="shared" si="14"/>
        <v>470000</v>
      </c>
      <c r="G30" s="65">
        <f t="shared" si="14"/>
        <v>352500</v>
      </c>
      <c r="H30" s="113">
        <f t="shared" si="14"/>
        <v>415420.93</v>
      </c>
      <c r="I30" s="112">
        <f t="shared" si="4"/>
        <v>117.84990921985816</v>
      </c>
    </row>
    <row r="31" spans="1:9" s="28" customFormat="1" ht="13.5">
      <c r="A31" s="25"/>
      <c r="B31" s="25"/>
      <c r="C31" s="25">
        <v>717131</v>
      </c>
      <c r="D31" s="26" t="s">
        <v>52</v>
      </c>
      <c r="E31" s="27" t="s">
        <v>48</v>
      </c>
      <c r="F31" s="67">
        <v>470000</v>
      </c>
      <c r="G31" s="67">
        <f>(F31/12)*9</f>
        <v>352500</v>
      </c>
      <c r="H31" s="114">
        <v>415420.93</v>
      </c>
      <c r="I31" s="112">
        <f t="shared" si="4"/>
        <v>117.84990921985816</v>
      </c>
    </row>
    <row r="32" spans="1:9" s="24" customFormat="1" ht="13.5">
      <c r="A32" s="21"/>
      <c r="B32" s="21">
        <v>717140</v>
      </c>
      <c r="C32" s="21"/>
      <c r="D32" s="22" t="s">
        <v>266</v>
      </c>
      <c r="E32" s="23" t="s">
        <v>51</v>
      </c>
      <c r="F32" s="65">
        <f t="shared" ref="F32:H32" si="15">SUM(F33)</f>
        <v>4984000</v>
      </c>
      <c r="G32" s="65">
        <f t="shared" si="15"/>
        <v>3738000</v>
      </c>
      <c r="H32" s="113">
        <f t="shared" si="15"/>
        <v>4016491.35</v>
      </c>
      <c r="I32" s="112">
        <f t="shared" si="4"/>
        <v>107.45027688603533</v>
      </c>
    </row>
    <row r="33" spans="1:9" s="28" customFormat="1" ht="13.5">
      <c r="A33" s="25"/>
      <c r="B33" s="25"/>
      <c r="C33" s="25">
        <v>717141</v>
      </c>
      <c r="D33" s="26" t="s">
        <v>349</v>
      </c>
      <c r="E33" s="27" t="s">
        <v>51</v>
      </c>
      <c r="F33" s="67">
        <v>4984000</v>
      </c>
      <c r="G33" s="67">
        <f>(F33/12)*9</f>
        <v>3738000</v>
      </c>
      <c r="H33" s="114">
        <v>4016491.35</v>
      </c>
      <c r="I33" s="112">
        <f t="shared" si="4"/>
        <v>107.45027688603533</v>
      </c>
    </row>
    <row r="34" spans="1:9" s="24" customFormat="1" ht="13.5">
      <c r="A34" s="21">
        <v>720000</v>
      </c>
      <c r="B34" s="21"/>
      <c r="C34" s="21"/>
      <c r="D34" s="22">
        <v>2</v>
      </c>
      <c r="E34" s="29" t="s">
        <v>53</v>
      </c>
      <c r="F34" s="65">
        <f>SUM(F35+F45+F50+F53+F56+F70+F86+F90+F94)</f>
        <v>6526105</v>
      </c>
      <c r="G34" s="65">
        <f>SUM(G35+G45+G50+G53+G56+G70+G86+G90+G94)</f>
        <v>4894578.75</v>
      </c>
      <c r="H34" s="113">
        <f>SUM(H35+H45+H50+H53+H56+H70+H86+H90+H94)</f>
        <v>4466999.6100000003</v>
      </c>
      <c r="I34" s="112">
        <f t="shared" si="4"/>
        <v>91.264230042268707</v>
      </c>
    </row>
    <row r="35" spans="1:9" s="24" customFormat="1" ht="13.5">
      <c r="A35" s="21">
        <v>721100</v>
      </c>
      <c r="B35" s="21"/>
      <c r="C35" s="21"/>
      <c r="D35" s="22" t="s">
        <v>54</v>
      </c>
      <c r="E35" s="23" t="s">
        <v>55</v>
      </c>
      <c r="F35" s="65">
        <f>SUM(F36+F38+F43)</f>
        <v>810000</v>
      </c>
      <c r="G35" s="65">
        <f>SUM(G36+G38+G43)</f>
        <v>607500</v>
      </c>
      <c r="H35" s="113">
        <f>SUM(H36+H38+H43)</f>
        <v>315682.06</v>
      </c>
      <c r="I35" s="112">
        <f t="shared" si="4"/>
        <v>51.964125102880651</v>
      </c>
    </row>
    <row r="36" spans="1:9" s="24" customFormat="1" ht="13.5">
      <c r="A36" s="21"/>
      <c r="B36" s="21">
        <v>721110</v>
      </c>
      <c r="C36" s="21"/>
      <c r="D36" s="22" t="s">
        <v>56</v>
      </c>
      <c r="E36" s="23" t="s">
        <v>57</v>
      </c>
      <c r="F36" s="65">
        <f t="shared" ref="F36:H36" si="16">SUM(F37)</f>
        <v>10000</v>
      </c>
      <c r="G36" s="65">
        <f t="shared" si="16"/>
        <v>7500</v>
      </c>
      <c r="H36" s="113">
        <f t="shared" si="16"/>
        <v>8624.67</v>
      </c>
      <c r="I36" s="112">
        <f t="shared" si="4"/>
        <v>114.9956</v>
      </c>
    </row>
    <row r="37" spans="1:9" s="24" customFormat="1" ht="13.5">
      <c r="A37" s="21"/>
      <c r="B37" s="21"/>
      <c r="C37" s="25">
        <v>721112</v>
      </c>
      <c r="D37" s="26" t="s">
        <v>58</v>
      </c>
      <c r="E37" s="27" t="s">
        <v>59</v>
      </c>
      <c r="F37" s="67">
        <v>10000</v>
      </c>
      <c r="G37" s="67">
        <f>(F37/12)*9</f>
        <v>7500</v>
      </c>
      <c r="H37" s="114">
        <v>8624.67</v>
      </c>
      <c r="I37" s="112">
        <f t="shared" si="4"/>
        <v>114.9956</v>
      </c>
    </row>
    <row r="38" spans="1:9" s="24" customFormat="1" ht="13.5">
      <c r="A38" s="21"/>
      <c r="B38" s="21">
        <v>721120</v>
      </c>
      <c r="C38" s="21"/>
      <c r="D38" s="22" t="s">
        <v>60</v>
      </c>
      <c r="E38" s="23" t="s">
        <v>61</v>
      </c>
      <c r="F38" s="65">
        <f>SUM(F39+F40+F41)</f>
        <v>500000</v>
      </c>
      <c r="G38" s="65">
        <f>SUM(G39+G40+G41)</f>
        <v>375000</v>
      </c>
      <c r="H38" s="113">
        <f>SUM(H39+H40+H41)</f>
        <v>307057.39</v>
      </c>
      <c r="I38" s="112">
        <f t="shared" si="4"/>
        <v>81.881970666666675</v>
      </c>
    </row>
    <row r="39" spans="1:9" s="28" customFormat="1" ht="13.5">
      <c r="A39" s="25"/>
      <c r="B39" s="25"/>
      <c r="C39" s="25">
        <v>721121</v>
      </c>
      <c r="D39" s="26" t="s">
        <v>62</v>
      </c>
      <c r="E39" s="27" t="s">
        <v>411</v>
      </c>
      <c r="F39" s="67">
        <v>100000</v>
      </c>
      <c r="G39" s="67">
        <f>(F39/12)*9</f>
        <v>75000</v>
      </c>
      <c r="H39" s="114">
        <v>100490.15</v>
      </c>
      <c r="I39" s="112">
        <f t="shared" si="4"/>
        <v>133.98686666666666</v>
      </c>
    </row>
    <row r="40" spans="1:9" s="28" customFormat="1" ht="13.5">
      <c r="A40" s="25"/>
      <c r="B40" s="25"/>
      <c r="C40" s="25">
        <v>721122</v>
      </c>
      <c r="D40" s="26" t="s">
        <v>63</v>
      </c>
      <c r="E40" s="27" t="s">
        <v>64</v>
      </c>
      <c r="F40" s="67">
        <v>250000</v>
      </c>
      <c r="G40" s="67">
        <f>(F40/12)*9</f>
        <v>187500</v>
      </c>
      <c r="H40" s="114">
        <v>116332.56</v>
      </c>
      <c r="I40" s="112">
        <f t="shared" si="4"/>
        <v>62.044031999999994</v>
      </c>
    </row>
    <row r="41" spans="1:9" s="28" customFormat="1" ht="13.5">
      <c r="A41" s="25"/>
      <c r="B41" s="25"/>
      <c r="C41" s="25">
        <v>721124</v>
      </c>
      <c r="D41" s="26" t="s">
        <v>65</v>
      </c>
      <c r="E41" s="27" t="s">
        <v>66</v>
      </c>
      <c r="F41" s="67">
        <v>150000</v>
      </c>
      <c r="G41" s="67">
        <f>(F41/12)*9</f>
        <v>112500</v>
      </c>
      <c r="H41" s="114">
        <v>90234.68</v>
      </c>
      <c r="I41" s="112">
        <f t="shared" si="4"/>
        <v>80.208604444444447</v>
      </c>
    </row>
    <row r="42" spans="1:9" s="28" customFormat="1" ht="13.5" hidden="1">
      <c r="A42" s="25"/>
      <c r="B42" s="25"/>
      <c r="C42" s="25">
        <v>721124</v>
      </c>
      <c r="D42" s="26" t="s">
        <v>65</v>
      </c>
      <c r="E42" s="27" t="s">
        <v>67</v>
      </c>
      <c r="F42" s="67">
        <v>0</v>
      </c>
      <c r="G42" s="67">
        <v>0</v>
      </c>
      <c r="H42" s="114">
        <v>0</v>
      </c>
      <c r="I42" s="112" t="e">
        <f t="shared" si="4"/>
        <v>#DIV/0!</v>
      </c>
    </row>
    <row r="43" spans="1:9" s="24" customFormat="1" ht="13.5">
      <c r="A43" s="21"/>
      <c r="B43" s="21">
        <v>721190</v>
      </c>
      <c r="C43" s="21"/>
      <c r="D43" s="22" t="s">
        <v>68</v>
      </c>
      <c r="E43" s="23" t="s">
        <v>69</v>
      </c>
      <c r="F43" s="65">
        <f t="shared" ref="F43:H43" si="17">SUM(F44)</f>
        <v>300000</v>
      </c>
      <c r="G43" s="65">
        <f t="shared" si="17"/>
        <v>225000</v>
      </c>
      <c r="H43" s="113">
        <f t="shared" si="17"/>
        <v>0</v>
      </c>
      <c r="I43" s="112">
        <f t="shared" si="4"/>
        <v>0</v>
      </c>
    </row>
    <row r="44" spans="1:9" s="28" customFormat="1" ht="13.5">
      <c r="A44" s="25"/>
      <c r="B44" s="25"/>
      <c r="C44" s="25">
        <v>721191</v>
      </c>
      <c r="D44" s="26" t="s">
        <v>70</v>
      </c>
      <c r="E44" s="27" t="s">
        <v>71</v>
      </c>
      <c r="F44" s="67">
        <v>300000</v>
      </c>
      <c r="G44" s="67">
        <f>(F44/12)*9</f>
        <v>225000</v>
      </c>
      <c r="H44" s="114">
        <v>0</v>
      </c>
      <c r="I44" s="112">
        <f t="shared" si="4"/>
        <v>0</v>
      </c>
    </row>
    <row r="45" spans="1:9" s="24" customFormat="1" ht="13.5">
      <c r="A45" s="30">
        <v>721200</v>
      </c>
      <c r="B45" s="30"/>
      <c r="C45" s="30"/>
      <c r="D45" s="31" t="s">
        <v>72</v>
      </c>
      <c r="E45" s="32" t="s">
        <v>73</v>
      </c>
      <c r="F45" s="68">
        <f t="shared" ref="F45:G45" si="18">SUM(F46+F48)</f>
        <v>55405</v>
      </c>
      <c r="G45" s="68">
        <f t="shared" si="18"/>
        <v>41553.75</v>
      </c>
      <c r="H45" s="122">
        <f t="shared" ref="H45" si="19">SUM(H46+H48)</f>
        <v>7202.71</v>
      </c>
      <c r="I45" s="112">
        <f t="shared" si="4"/>
        <v>17.333477724633759</v>
      </c>
    </row>
    <row r="46" spans="1:9" s="24" customFormat="1" ht="13.5">
      <c r="A46" s="21"/>
      <c r="B46" s="21">
        <v>721210</v>
      </c>
      <c r="C46" s="21"/>
      <c r="D46" s="22" t="s">
        <v>74</v>
      </c>
      <c r="E46" s="23" t="s">
        <v>75</v>
      </c>
      <c r="F46" s="65">
        <f t="shared" ref="F46:H46" si="20">SUM(F47)</f>
        <v>5405</v>
      </c>
      <c r="G46" s="65">
        <f t="shared" si="20"/>
        <v>4053.75</v>
      </c>
      <c r="H46" s="113">
        <f t="shared" si="20"/>
        <v>414.8</v>
      </c>
      <c r="I46" s="112">
        <f t="shared" si="4"/>
        <v>10.23250077089115</v>
      </c>
    </row>
    <row r="47" spans="1:9" s="28" customFormat="1" ht="13.5">
      <c r="A47" s="25"/>
      <c r="B47" s="25"/>
      <c r="C47" s="25">
        <v>721211</v>
      </c>
      <c r="D47" s="26" t="s">
        <v>76</v>
      </c>
      <c r="E47" s="27" t="s">
        <v>77</v>
      </c>
      <c r="F47" s="67">
        <v>5405</v>
      </c>
      <c r="G47" s="67">
        <f>(F47/12)*9</f>
        <v>4053.75</v>
      </c>
      <c r="H47" s="114">
        <v>414.8</v>
      </c>
      <c r="I47" s="112">
        <f t="shared" si="4"/>
        <v>10.23250077089115</v>
      </c>
    </row>
    <row r="48" spans="1:9" s="24" customFormat="1" ht="13.5">
      <c r="A48" s="21"/>
      <c r="B48" s="21">
        <v>721230</v>
      </c>
      <c r="C48" s="21"/>
      <c r="D48" s="22" t="s">
        <v>78</v>
      </c>
      <c r="E48" s="23" t="s">
        <v>79</v>
      </c>
      <c r="F48" s="65">
        <f t="shared" ref="F48:H48" si="21">SUM(F49)</f>
        <v>50000</v>
      </c>
      <c r="G48" s="65">
        <f t="shared" si="21"/>
        <v>37500</v>
      </c>
      <c r="H48" s="113">
        <f t="shared" si="21"/>
        <v>6787.91</v>
      </c>
      <c r="I48" s="112">
        <f t="shared" si="4"/>
        <v>18.101093333333331</v>
      </c>
    </row>
    <row r="49" spans="1:9" s="28" customFormat="1" ht="13.5" customHeight="1">
      <c r="A49" s="25"/>
      <c r="B49" s="25"/>
      <c r="C49" s="25">
        <v>721239</v>
      </c>
      <c r="D49" s="26" t="s">
        <v>80</v>
      </c>
      <c r="E49" s="27" t="s">
        <v>81</v>
      </c>
      <c r="F49" s="67">
        <v>50000</v>
      </c>
      <c r="G49" s="67">
        <f>(F49/12)*9</f>
        <v>37500</v>
      </c>
      <c r="H49" s="114">
        <v>6787.91</v>
      </c>
      <c r="I49" s="112">
        <f t="shared" si="4"/>
        <v>18.101093333333331</v>
      </c>
    </row>
    <row r="50" spans="1:9" s="24" customFormat="1" ht="13.5">
      <c r="A50" s="21">
        <v>722100</v>
      </c>
      <c r="B50" s="21"/>
      <c r="C50" s="21"/>
      <c r="D50" s="22" t="s">
        <v>82</v>
      </c>
      <c r="E50" s="23" t="s">
        <v>83</v>
      </c>
      <c r="F50" s="65">
        <f t="shared" ref="F50:H51" si="22">SUM(F51)</f>
        <v>255000</v>
      </c>
      <c r="G50" s="65">
        <f t="shared" si="22"/>
        <v>191250</v>
      </c>
      <c r="H50" s="113">
        <f t="shared" si="22"/>
        <v>178378.6</v>
      </c>
      <c r="I50" s="112">
        <f t="shared" si="4"/>
        <v>93.269856209150319</v>
      </c>
    </row>
    <row r="51" spans="1:9" s="24" customFormat="1" ht="13.5">
      <c r="A51" s="21"/>
      <c r="B51" s="21">
        <v>722130</v>
      </c>
      <c r="C51" s="21"/>
      <c r="D51" s="22" t="s">
        <v>84</v>
      </c>
      <c r="E51" s="23" t="s">
        <v>85</v>
      </c>
      <c r="F51" s="65">
        <f t="shared" si="22"/>
        <v>255000</v>
      </c>
      <c r="G51" s="65">
        <f t="shared" si="22"/>
        <v>191250</v>
      </c>
      <c r="H51" s="113">
        <f t="shared" si="22"/>
        <v>178378.6</v>
      </c>
      <c r="I51" s="112">
        <f t="shared" si="4"/>
        <v>93.269856209150319</v>
      </c>
    </row>
    <row r="52" spans="1:9" s="28" customFormat="1" ht="13.5">
      <c r="A52" s="33"/>
      <c r="B52" s="33"/>
      <c r="C52" s="33">
        <v>722131</v>
      </c>
      <c r="D52" s="34" t="s">
        <v>86</v>
      </c>
      <c r="E52" s="35" t="s">
        <v>87</v>
      </c>
      <c r="F52" s="69">
        <v>255000</v>
      </c>
      <c r="G52" s="67">
        <f>(F52/12)*9</f>
        <v>191250</v>
      </c>
      <c r="H52" s="123">
        <v>178378.6</v>
      </c>
      <c r="I52" s="112">
        <f t="shared" si="4"/>
        <v>93.269856209150319</v>
      </c>
    </row>
    <row r="53" spans="1:9" s="24" customFormat="1" ht="13.5">
      <c r="A53" s="21">
        <v>722300</v>
      </c>
      <c r="B53" s="21"/>
      <c r="C53" s="21"/>
      <c r="D53" s="22" t="s">
        <v>88</v>
      </c>
      <c r="E53" s="23" t="s">
        <v>89</v>
      </c>
      <c r="F53" s="65">
        <f t="shared" ref="F53:H54" si="23">SUM(F54)</f>
        <v>400000</v>
      </c>
      <c r="G53" s="65">
        <f t="shared" si="23"/>
        <v>300000</v>
      </c>
      <c r="H53" s="113">
        <f t="shared" si="23"/>
        <v>374535.93</v>
      </c>
      <c r="I53" s="112">
        <f t="shared" si="4"/>
        <v>124.84530999999998</v>
      </c>
    </row>
    <row r="54" spans="1:9" s="24" customFormat="1" ht="13.5">
      <c r="A54" s="21"/>
      <c r="B54" s="21">
        <v>722320</v>
      </c>
      <c r="C54" s="21"/>
      <c r="D54" s="22" t="s">
        <v>90</v>
      </c>
      <c r="E54" s="23" t="s">
        <v>91</v>
      </c>
      <c r="F54" s="65">
        <f t="shared" si="23"/>
        <v>400000</v>
      </c>
      <c r="G54" s="65">
        <f t="shared" si="23"/>
        <v>300000</v>
      </c>
      <c r="H54" s="113">
        <f t="shared" si="23"/>
        <v>374535.93</v>
      </c>
      <c r="I54" s="112">
        <f t="shared" si="4"/>
        <v>124.84530999999998</v>
      </c>
    </row>
    <row r="55" spans="1:9" s="28" customFormat="1" ht="13.5">
      <c r="A55" s="25"/>
      <c r="B55" s="25"/>
      <c r="C55" s="25">
        <v>722322</v>
      </c>
      <c r="D55" s="26" t="s">
        <v>92</v>
      </c>
      <c r="E55" s="27" t="s">
        <v>93</v>
      </c>
      <c r="F55" s="67">
        <v>400000</v>
      </c>
      <c r="G55" s="67">
        <f>(F55/12)*9</f>
        <v>300000</v>
      </c>
      <c r="H55" s="114">
        <v>374535.93</v>
      </c>
      <c r="I55" s="112">
        <f t="shared" si="4"/>
        <v>124.84530999999998</v>
      </c>
    </row>
    <row r="56" spans="1:9" s="24" customFormat="1" ht="13.5">
      <c r="A56" s="21">
        <v>722400</v>
      </c>
      <c r="B56" s="21"/>
      <c r="C56" s="21"/>
      <c r="D56" s="22" t="s">
        <v>94</v>
      </c>
      <c r="E56" s="23" t="s">
        <v>95</v>
      </c>
      <c r="F56" s="65">
        <f t="shared" ref="F56:G56" si="24">SUM(F57+F63+F65+F67)</f>
        <v>1624000</v>
      </c>
      <c r="G56" s="65">
        <f t="shared" si="24"/>
        <v>1218000</v>
      </c>
      <c r="H56" s="113">
        <f t="shared" ref="H56" si="25">SUM(H57+H63+H65+H67)</f>
        <v>881955.48</v>
      </c>
      <c r="I56" s="112">
        <f t="shared" si="4"/>
        <v>72.410137931034484</v>
      </c>
    </row>
    <row r="57" spans="1:9" s="24" customFormat="1" ht="13.5">
      <c r="A57" s="21"/>
      <c r="B57" s="21">
        <v>722430</v>
      </c>
      <c r="C57" s="21"/>
      <c r="D57" s="22" t="s">
        <v>96</v>
      </c>
      <c r="E57" s="23" t="s">
        <v>97</v>
      </c>
      <c r="F57" s="65">
        <f t="shared" ref="F57:G57" si="26">SUM(F58:F62)</f>
        <v>1474000</v>
      </c>
      <c r="G57" s="65">
        <f t="shared" si="26"/>
        <v>1105500</v>
      </c>
      <c r="H57" s="113">
        <f t="shared" ref="H57" si="27">SUM(H58:H62)</f>
        <v>663957.65</v>
      </c>
      <c r="I57" s="112">
        <f t="shared" si="4"/>
        <v>60.059488919041158</v>
      </c>
    </row>
    <row r="58" spans="1:9" s="28" customFormat="1" ht="13.5">
      <c r="A58" s="25"/>
      <c r="B58" s="25"/>
      <c r="C58" s="25">
        <v>722432</v>
      </c>
      <c r="D58" s="26" t="s">
        <v>98</v>
      </c>
      <c r="E58" s="27" t="s">
        <v>313</v>
      </c>
      <c r="F58" s="67">
        <v>224000</v>
      </c>
      <c r="G58" s="67">
        <f>(F58/12)*9</f>
        <v>168000</v>
      </c>
      <c r="H58" s="114">
        <v>112318.51</v>
      </c>
      <c r="I58" s="112">
        <f t="shared" si="4"/>
        <v>66.856255952380948</v>
      </c>
    </row>
    <row r="59" spans="1:9" s="28" customFormat="1" ht="13.5">
      <c r="A59" s="25"/>
      <c r="B59" s="25"/>
      <c r="C59" s="25">
        <v>722433</v>
      </c>
      <c r="D59" s="26" t="s">
        <v>99</v>
      </c>
      <c r="E59" s="27" t="s">
        <v>100</v>
      </c>
      <c r="F59" s="67">
        <v>200000</v>
      </c>
      <c r="G59" s="67">
        <f>(F59/12)*9</f>
        <v>150000</v>
      </c>
      <c r="H59" s="114">
        <v>80387.759999999995</v>
      </c>
      <c r="I59" s="112">
        <f t="shared" si="4"/>
        <v>53.591840000000005</v>
      </c>
    </row>
    <row r="60" spans="1:9" s="28" customFormat="1" ht="13.5">
      <c r="A60" s="25"/>
      <c r="B60" s="25"/>
      <c r="C60" s="25">
        <v>722434</v>
      </c>
      <c r="D60" s="26" t="s">
        <v>101</v>
      </c>
      <c r="E60" s="27" t="s">
        <v>102</v>
      </c>
      <c r="F60" s="67">
        <v>50000</v>
      </c>
      <c r="G60" s="67">
        <f>(F60/12)*9</f>
        <v>37500</v>
      </c>
      <c r="H60" s="114">
        <v>37325.35</v>
      </c>
      <c r="I60" s="112">
        <f t="shared" si="4"/>
        <v>99.534266666666653</v>
      </c>
    </row>
    <row r="61" spans="1:9" s="28" customFormat="1" ht="13.5">
      <c r="A61" s="25"/>
      <c r="B61" s="25"/>
      <c r="C61" s="25">
        <v>722435</v>
      </c>
      <c r="D61" s="26" t="s">
        <v>103</v>
      </c>
      <c r="E61" s="27" t="s">
        <v>104</v>
      </c>
      <c r="F61" s="67">
        <v>1000000</v>
      </c>
      <c r="G61" s="67">
        <f>(F61/12)*9</f>
        <v>750000</v>
      </c>
      <c r="H61" s="114">
        <v>433926.03</v>
      </c>
      <c r="I61" s="112">
        <f t="shared" si="4"/>
        <v>57.856804000000004</v>
      </c>
    </row>
    <row r="62" spans="1:9" s="28" customFormat="1" ht="12" hidden="1" customHeight="1">
      <c r="A62" s="25"/>
      <c r="B62" s="25"/>
      <c r="C62" s="25">
        <v>722437</v>
      </c>
      <c r="D62" s="26" t="s">
        <v>105</v>
      </c>
      <c r="E62" s="27" t="s">
        <v>106</v>
      </c>
      <c r="F62" s="67">
        <v>0</v>
      </c>
      <c r="G62" s="67">
        <v>0</v>
      </c>
      <c r="H62" s="114">
        <v>0</v>
      </c>
      <c r="I62" s="112" t="e">
        <f t="shared" si="4"/>
        <v>#DIV/0!</v>
      </c>
    </row>
    <row r="63" spans="1:9" s="24" customFormat="1" ht="13.5">
      <c r="A63" s="21"/>
      <c r="B63" s="21">
        <v>722440</v>
      </c>
      <c r="C63" s="21"/>
      <c r="D63" s="22" t="s">
        <v>107</v>
      </c>
      <c r="E63" s="23" t="s">
        <v>108</v>
      </c>
      <c r="F63" s="65">
        <f t="shared" ref="F63:H63" si="28">SUM(F64)</f>
        <v>30000</v>
      </c>
      <c r="G63" s="65">
        <f t="shared" si="28"/>
        <v>22500</v>
      </c>
      <c r="H63" s="113">
        <f t="shared" si="28"/>
        <v>174650.7</v>
      </c>
      <c r="I63" s="112">
        <f t="shared" si="4"/>
        <v>776.22533333333331</v>
      </c>
    </row>
    <row r="64" spans="1:9" s="28" customFormat="1" ht="13.5">
      <c r="A64" s="25"/>
      <c r="B64" s="25"/>
      <c r="C64" s="25">
        <v>722442</v>
      </c>
      <c r="D64" s="26" t="s">
        <v>109</v>
      </c>
      <c r="E64" s="27" t="s">
        <v>110</v>
      </c>
      <c r="F64" s="67">
        <v>30000</v>
      </c>
      <c r="G64" s="67">
        <f>(F64/12)*9</f>
        <v>22500</v>
      </c>
      <c r="H64" s="114">
        <v>174650.7</v>
      </c>
      <c r="I64" s="112">
        <f t="shared" si="4"/>
        <v>776.22533333333331</v>
      </c>
    </row>
    <row r="65" spans="1:9" s="24" customFormat="1" ht="13.5">
      <c r="A65" s="21"/>
      <c r="B65" s="21">
        <v>722450</v>
      </c>
      <c r="C65" s="21"/>
      <c r="D65" s="22" t="s">
        <v>111</v>
      </c>
      <c r="E65" s="23" t="s">
        <v>112</v>
      </c>
      <c r="F65" s="65">
        <f t="shared" ref="F65:H65" si="29">SUM(F66)</f>
        <v>20000</v>
      </c>
      <c r="G65" s="65">
        <f t="shared" si="29"/>
        <v>15000</v>
      </c>
      <c r="H65" s="113">
        <f t="shared" si="29"/>
        <v>73.569999999999993</v>
      </c>
      <c r="I65" s="112">
        <f t="shared" si="4"/>
        <v>0.49046666666666666</v>
      </c>
    </row>
    <row r="66" spans="1:9" s="28" customFormat="1" ht="13.5">
      <c r="A66" s="25"/>
      <c r="B66" s="25"/>
      <c r="C66" s="25">
        <v>722459</v>
      </c>
      <c r="D66" s="26" t="s">
        <v>113</v>
      </c>
      <c r="E66" s="27" t="s">
        <v>114</v>
      </c>
      <c r="F66" s="67">
        <v>20000</v>
      </c>
      <c r="G66" s="67">
        <f>(F66/12)*9</f>
        <v>15000</v>
      </c>
      <c r="H66" s="114">
        <v>73.569999999999993</v>
      </c>
      <c r="I66" s="112">
        <f t="shared" si="4"/>
        <v>0.49046666666666666</v>
      </c>
    </row>
    <row r="67" spans="1:9" s="24" customFormat="1" ht="13.5">
      <c r="A67" s="21"/>
      <c r="B67" s="21">
        <v>722460</v>
      </c>
      <c r="C67" s="21"/>
      <c r="D67" s="22" t="s">
        <v>115</v>
      </c>
      <c r="E67" s="23" t="s">
        <v>116</v>
      </c>
      <c r="F67" s="65">
        <f t="shared" ref="F67:G67" si="30">SUM(F68+F69)</f>
        <v>100000</v>
      </c>
      <c r="G67" s="65">
        <f t="shared" si="30"/>
        <v>75000</v>
      </c>
      <c r="H67" s="113">
        <f t="shared" ref="H67" si="31">SUM(H68+H69)</f>
        <v>43273.56</v>
      </c>
      <c r="I67" s="112">
        <f t="shared" si="4"/>
        <v>57.698079999999997</v>
      </c>
    </row>
    <row r="68" spans="1:9" s="28" customFormat="1" ht="13.5">
      <c r="A68" s="25"/>
      <c r="B68" s="25"/>
      <c r="C68" s="25">
        <v>722461</v>
      </c>
      <c r="D68" s="26" t="s">
        <v>117</v>
      </c>
      <c r="E68" s="27" t="s">
        <v>118</v>
      </c>
      <c r="F68" s="67">
        <v>30000</v>
      </c>
      <c r="G68" s="67">
        <f>(F68/12)*9</f>
        <v>22500</v>
      </c>
      <c r="H68" s="114">
        <v>19879.400000000001</v>
      </c>
      <c r="I68" s="112">
        <f t="shared" si="4"/>
        <v>88.352888888888899</v>
      </c>
    </row>
    <row r="69" spans="1:9" s="28" customFormat="1" ht="13.5">
      <c r="A69" s="25"/>
      <c r="B69" s="25"/>
      <c r="C69" s="25">
        <v>722463</v>
      </c>
      <c r="D69" s="26" t="s">
        <v>119</v>
      </c>
      <c r="E69" s="27" t="s">
        <v>120</v>
      </c>
      <c r="F69" s="67">
        <v>70000</v>
      </c>
      <c r="G69" s="67">
        <f>(F69/12)*9</f>
        <v>52500</v>
      </c>
      <c r="H69" s="114">
        <v>23394.16</v>
      </c>
      <c r="I69" s="112">
        <f t="shared" si="4"/>
        <v>44.56030476190476</v>
      </c>
    </row>
    <row r="70" spans="1:9" s="24" customFormat="1" ht="13.5">
      <c r="A70" s="21">
        <v>722500</v>
      </c>
      <c r="B70" s="21"/>
      <c r="C70" s="21"/>
      <c r="D70" s="22" t="s">
        <v>121</v>
      </c>
      <c r="E70" s="23" t="s">
        <v>122</v>
      </c>
      <c r="F70" s="65">
        <f t="shared" ref="F70:G70" si="32">SUM(F71+F75+F81+F79)</f>
        <v>2031700</v>
      </c>
      <c r="G70" s="65">
        <f t="shared" si="32"/>
        <v>1523775</v>
      </c>
      <c r="H70" s="113">
        <f t="shared" ref="H70" si="33">SUM(H71+H75+H81+H79)</f>
        <v>1532848.13</v>
      </c>
      <c r="I70" s="112">
        <f t="shared" si="4"/>
        <v>100.59543764663417</v>
      </c>
    </row>
    <row r="71" spans="1:9" s="24" customFormat="1" ht="13.5">
      <c r="A71" s="21"/>
      <c r="B71" s="21">
        <v>722510</v>
      </c>
      <c r="C71" s="21"/>
      <c r="D71" s="22" t="s">
        <v>123</v>
      </c>
      <c r="E71" s="23" t="s">
        <v>124</v>
      </c>
      <c r="F71" s="65">
        <f t="shared" ref="F71:G71" si="34">SUM(F72+F73+F74)</f>
        <v>205000</v>
      </c>
      <c r="G71" s="65">
        <f t="shared" si="34"/>
        <v>153750</v>
      </c>
      <c r="H71" s="113">
        <f t="shared" ref="H71" si="35">SUM(H72+H73+H74)</f>
        <v>114197.24</v>
      </c>
      <c r="I71" s="112">
        <f t="shared" si="4"/>
        <v>74.274627642276428</v>
      </c>
    </row>
    <row r="72" spans="1:9" s="28" customFormat="1" ht="13.5">
      <c r="A72" s="25"/>
      <c r="B72" s="25"/>
      <c r="C72" s="25">
        <v>722515</v>
      </c>
      <c r="D72" s="26" t="s">
        <v>125</v>
      </c>
      <c r="E72" s="27" t="s">
        <v>126</v>
      </c>
      <c r="F72" s="67">
        <v>10000</v>
      </c>
      <c r="G72" s="67">
        <f>(F72/12)*9</f>
        <v>7500</v>
      </c>
      <c r="H72" s="114">
        <v>7732.17</v>
      </c>
      <c r="I72" s="112">
        <f t="shared" si="4"/>
        <v>103.0956</v>
      </c>
    </row>
    <row r="73" spans="1:9" s="28" customFormat="1" ht="13.5">
      <c r="A73" s="25"/>
      <c r="B73" s="25"/>
      <c r="C73" s="25">
        <v>722516</v>
      </c>
      <c r="D73" s="26" t="s">
        <v>127</v>
      </c>
      <c r="E73" s="27" t="s">
        <v>128</v>
      </c>
      <c r="F73" s="67">
        <v>100000</v>
      </c>
      <c r="G73" s="67">
        <f>(F73/12)*9</f>
        <v>75000</v>
      </c>
      <c r="H73" s="114">
        <v>33662</v>
      </c>
      <c r="I73" s="112">
        <f t="shared" ref="I73:I107" si="36">SUM(H73/G73)*100</f>
        <v>44.882666666666665</v>
      </c>
    </row>
    <row r="74" spans="1:9" s="28" customFormat="1" ht="13.5">
      <c r="A74" s="25"/>
      <c r="B74" s="25"/>
      <c r="C74" s="25">
        <v>722518</v>
      </c>
      <c r="D74" s="26" t="s">
        <v>129</v>
      </c>
      <c r="E74" s="27" t="s">
        <v>130</v>
      </c>
      <c r="F74" s="67">
        <v>95000</v>
      </c>
      <c r="G74" s="67">
        <f>(F74/12)*9</f>
        <v>71250</v>
      </c>
      <c r="H74" s="114">
        <v>72803.070000000007</v>
      </c>
      <c r="I74" s="112">
        <f t="shared" si="36"/>
        <v>102.17974736842106</v>
      </c>
    </row>
    <row r="75" spans="1:9" s="24" customFormat="1" ht="13.5">
      <c r="A75" s="21"/>
      <c r="B75" s="21">
        <v>722530</v>
      </c>
      <c r="C75" s="21"/>
      <c r="D75" s="22" t="s">
        <v>131</v>
      </c>
      <c r="E75" s="23" t="s">
        <v>132</v>
      </c>
      <c r="F75" s="65">
        <f t="shared" ref="F75:G75" si="37">SUM(F76+F77+F78)</f>
        <v>410000</v>
      </c>
      <c r="G75" s="65">
        <f t="shared" si="37"/>
        <v>307500</v>
      </c>
      <c r="H75" s="113">
        <f t="shared" ref="H75" si="38">SUM(H76+H77+H78)</f>
        <v>318795.7</v>
      </c>
      <c r="I75" s="112">
        <f t="shared" si="36"/>
        <v>103.67339837398374</v>
      </c>
    </row>
    <row r="76" spans="1:9" s="28" customFormat="1" ht="13.5">
      <c r="A76" s="25"/>
      <c r="B76" s="25"/>
      <c r="C76" s="25">
        <v>722531</v>
      </c>
      <c r="D76" s="26" t="s">
        <v>133</v>
      </c>
      <c r="E76" s="27" t="s">
        <v>134</v>
      </c>
      <c r="F76" s="67">
        <v>130000</v>
      </c>
      <c r="G76" s="67">
        <f>(F76/12)*9</f>
        <v>97500</v>
      </c>
      <c r="H76" s="114">
        <v>100590.64</v>
      </c>
      <c r="I76" s="112">
        <f t="shared" si="36"/>
        <v>103.16988717948719</v>
      </c>
    </row>
    <row r="77" spans="1:9" s="28" customFormat="1" ht="13.5">
      <c r="A77" s="25"/>
      <c r="B77" s="25"/>
      <c r="C77" s="25">
        <v>722532</v>
      </c>
      <c r="D77" s="26" t="s">
        <v>135</v>
      </c>
      <c r="E77" s="27" t="s">
        <v>136</v>
      </c>
      <c r="F77" s="67">
        <v>270000</v>
      </c>
      <c r="G77" s="67">
        <f>(F77/12)*9</f>
        <v>202500</v>
      </c>
      <c r="H77" s="114">
        <v>217610.03</v>
      </c>
      <c r="I77" s="112">
        <f t="shared" si="36"/>
        <v>107.46174320987653</v>
      </c>
    </row>
    <row r="78" spans="1:9" s="28" customFormat="1" ht="13.5">
      <c r="A78" s="25"/>
      <c r="B78" s="25"/>
      <c r="C78" s="25">
        <v>722538</v>
      </c>
      <c r="D78" s="26" t="s">
        <v>137</v>
      </c>
      <c r="E78" s="27" t="s">
        <v>138</v>
      </c>
      <c r="F78" s="67">
        <v>10000</v>
      </c>
      <c r="G78" s="67">
        <f>(F78/12)*9</f>
        <v>7500</v>
      </c>
      <c r="H78" s="114">
        <v>595.03</v>
      </c>
      <c r="I78" s="112">
        <f t="shared" si="36"/>
        <v>7.9337333333333326</v>
      </c>
    </row>
    <row r="79" spans="1:9" s="24" customFormat="1" ht="13.5">
      <c r="A79" s="21"/>
      <c r="B79" s="21">
        <v>722550</v>
      </c>
      <c r="C79" s="21"/>
      <c r="D79" s="22" t="s">
        <v>139</v>
      </c>
      <c r="E79" s="23" t="s">
        <v>140</v>
      </c>
      <c r="F79" s="65">
        <f>SUM(F80)</f>
        <v>435200</v>
      </c>
      <c r="G79" s="65">
        <f>SUM(G80)</f>
        <v>326400</v>
      </c>
      <c r="H79" s="113">
        <f>SUM(H80)</f>
        <v>396151.02</v>
      </c>
      <c r="I79" s="112">
        <f t="shared" si="36"/>
        <v>121.36979779411764</v>
      </c>
    </row>
    <row r="80" spans="1:9" s="24" customFormat="1" ht="13.5">
      <c r="A80" s="21"/>
      <c r="B80" s="21"/>
      <c r="C80" s="33">
        <v>722554</v>
      </c>
      <c r="D80" s="26" t="s">
        <v>141</v>
      </c>
      <c r="E80" s="27" t="s">
        <v>140</v>
      </c>
      <c r="F80" s="67">
        <v>435200</v>
      </c>
      <c r="G80" s="67">
        <f>(F80/12)*9</f>
        <v>326400</v>
      </c>
      <c r="H80" s="114">
        <v>396151.02</v>
      </c>
      <c r="I80" s="112">
        <f t="shared" si="36"/>
        <v>121.36979779411764</v>
      </c>
    </row>
    <row r="81" spans="1:9" s="24" customFormat="1" ht="13.5">
      <c r="A81" s="21"/>
      <c r="B81" s="21">
        <v>722580</v>
      </c>
      <c r="C81" s="21"/>
      <c r="D81" s="22" t="s">
        <v>142</v>
      </c>
      <c r="E81" s="23" t="s">
        <v>143</v>
      </c>
      <c r="F81" s="65">
        <f t="shared" ref="F81:G81" si="39">SUM(F82+F83+F84+F85)</f>
        <v>981500</v>
      </c>
      <c r="G81" s="65">
        <f t="shared" si="39"/>
        <v>736125</v>
      </c>
      <c r="H81" s="113">
        <f t="shared" ref="H81" si="40">SUM(H82+H83+H84+H85)</f>
        <v>703704.16999999993</v>
      </c>
      <c r="I81" s="112">
        <f t="shared" si="36"/>
        <v>95.595743929359813</v>
      </c>
    </row>
    <row r="82" spans="1:9" s="28" customFormat="1" ht="13.5">
      <c r="A82" s="25"/>
      <c r="B82" s="25"/>
      <c r="C82" s="25">
        <v>722581</v>
      </c>
      <c r="D82" s="26" t="s">
        <v>144</v>
      </c>
      <c r="E82" s="27" t="s">
        <v>145</v>
      </c>
      <c r="F82" s="67">
        <v>948000</v>
      </c>
      <c r="G82" s="67">
        <f>(F82/12)*9</f>
        <v>711000</v>
      </c>
      <c r="H82" s="114">
        <v>679375.86</v>
      </c>
      <c r="I82" s="112">
        <f t="shared" si="36"/>
        <v>95.552160337552735</v>
      </c>
    </row>
    <row r="83" spans="1:9" s="28" customFormat="1" ht="13.5">
      <c r="A83" s="25"/>
      <c r="B83" s="25"/>
      <c r="C83" s="25">
        <v>722582</v>
      </c>
      <c r="D83" s="26" t="s">
        <v>146</v>
      </c>
      <c r="E83" s="27" t="s">
        <v>147</v>
      </c>
      <c r="F83" s="67">
        <v>32000</v>
      </c>
      <c r="G83" s="67">
        <f>(F83/12)*9</f>
        <v>24000</v>
      </c>
      <c r="H83" s="114">
        <v>23807.69</v>
      </c>
      <c r="I83" s="112">
        <f t="shared" si="36"/>
        <v>99.198708333333329</v>
      </c>
    </row>
    <row r="84" spans="1:9" s="28" customFormat="1" ht="13.5">
      <c r="A84" s="33"/>
      <c r="B84" s="33"/>
      <c r="C84" s="33">
        <v>722583</v>
      </c>
      <c r="D84" s="34" t="s">
        <v>148</v>
      </c>
      <c r="E84" s="35" t="s">
        <v>149</v>
      </c>
      <c r="F84" s="69">
        <v>1000</v>
      </c>
      <c r="G84" s="67">
        <f>(F84/12)*9</f>
        <v>750</v>
      </c>
      <c r="H84" s="123">
        <v>469.04</v>
      </c>
      <c r="I84" s="112">
        <f t="shared" si="36"/>
        <v>62.538666666666664</v>
      </c>
    </row>
    <row r="85" spans="1:9" s="28" customFormat="1" ht="13.5">
      <c r="A85" s="33"/>
      <c r="B85" s="33"/>
      <c r="C85" s="33">
        <v>722584</v>
      </c>
      <c r="D85" s="34" t="s">
        <v>150</v>
      </c>
      <c r="E85" s="35" t="s">
        <v>353</v>
      </c>
      <c r="F85" s="69">
        <v>500</v>
      </c>
      <c r="G85" s="67">
        <f>(F85/12)*9</f>
        <v>375</v>
      </c>
      <c r="H85" s="123">
        <v>51.58</v>
      </c>
      <c r="I85" s="112">
        <f t="shared" si="36"/>
        <v>13.754666666666665</v>
      </c>
    </row>
    <row r="86" spans="1:9" s="24" customFormat="1" ht="13.5">
      <c r="A86" s="21">
        <v>722600</v>
      </c>
      <c r="B86" s="21"/>
      <c r="C86" s="21"/>
      <c r="D86" s="22" t="s">
        <v>151</v>
      </c>
      <c r="E86" s="23" t="s">
        <v>152</v>
      </c>
      <c r="F86" s="65">
        <f t="shared" ref="F86:H86" si="41">SUM(F87)</f>
        <v>40000</v>
      </c>
      <c r="G86" s="65">
        <f t="shared" si="41"/>
        <v>30000</v>
      </c>
      <c r="H86" s="113">
        <f t="shared" si="41"/>
        <v>14498.78</v>
      </c>
      <c r="I86" s="112">
        <f t="shared" si="36"/>
        <v>48.329266666666669</v>
      </c>
    </row>
    <row r="87" spans="1:9" s="24" customFormat="1" ht="13.5">
      <c r="A87" s="21"/>
      <c r="B87" s="21">
        <v>722610</v>
      </c>
      <c r="C87" s="21"/>
      <c r="D87" s="22" t="s">
        <v>153</v>
      </c>
      <c r="E87" s="23" t="s">
        <v>154</v>
      </c>
      <c r="F87" s="65">
        <f t="shared" ref="F87:G87" si="42">SUM(F88+F89)</f>
        <v>40000</v>
      </c>
      <c r="G87" s="65">
        <f t="shared" si="42"/>
        <v>30000</v>
      </c>
      <c r="H87" s="113">
        <f t="shared" ref="H87" si="43">SUM(H88+H89)</f>
        <v>14498.78</v>
      </c>
      <c r="I87" s="112">
        <f t="shared" si="36"/>
        <v>48.329266666666669</v>
      </c>
    </row>
    <row r="88" spans="1:9" s="28" customFormat="1" ht="13.5">
      <c r="A88" s="25"/>
      <c r="B88" s="25"/>
      <c r="C88" s="33">
        <v>722612</v>
      </c>
      <c r="D88" s="26" t="s">
        <v>155</v>
      </c>
      <c r="E88" s="27" t="s">
        <v>156</v>
      </c>
      <c r="F88" s="67">
        <v>30000</v>
      </c>
      <c r="G88" s="67">
        <f>(F88/12)*9</f>
        <v>22500</v>
      </c>
      <c r="H88" s="114">
        <v>13804.77</v>
      </c>
      <c r="I88" s="112">
        <f t="shared" si="36"/>
        <v>61.354533333333336</v>
      </c>
    </row>
    <row r="89" spans="1:9" s="24" customFormat="1" ht="13.5">
      <c r="A89" s="21"/>
      <c r="B89" s="21"/>
      <c r="C89" s="33">
        <v>722613</v>
      </c>
      <c r="D89" s="26" t="s">
        <v>157</v>
      </c>
      <c r="E89" s="27" t="s">
        <v>154</v>
      </c>
      <c r="F89" s="67">
        <v>10000</v>
      </c>
      <c r="G89" s="67">
        <f>(F89/12)*9</f>
        <v>7500</v>
      </c>
      <c r="H89" s="114">
        <v>694.01</v>
      </c>
      <c r="I89" s="112">
        <f t="shared" si="36"/>
        <v>9.2534666666666663</v>
      </c>
    </row>
    <row r="90" spans="1:9" s="24" customFormat="1" ht="13.5">
      <c r="A90" s="21">
        <v>722700</v>
      </c>
      <c r="B90" s="21"/>
      <c r="C90" s="21"/>
      <c r="D90" s="22" t="s">
        <v>158</v>
      </c>
      <c r="E90" s="23" t="s">
        <v>159</v>
      </c>
      <c r="F90" s="65">
        <f t="shared" ref="F90:H90" si="44">SUM(F91)</f>
        <v>1300000</v>
      </c>
      <c r="G90" s="65">
        <f t="shared" si="44"/>
        <v>975000</v>
      </c>
      <c r="H90" s="113">
        <f t="shared" si="44"/>
        <v>1159830.72</v>
      </c>
      <c r="I90" s="112">
        <f t="shared" si="36"/>
        <v>118.95699692307693</v>
      </c>
    </row>
    <row r="91" spans="1:9" s="24" customFormat="1" ht="13.5">
      <c r="A91" s="21"/>
      <c r="B91" s="21">
        <v>722790</v>
      </c>
      <c r="C91" s="21"/>
      <c r="D91" s="22" t="s">
        <v>160</v>
      </c>
      <c r="E91" s="23" t="s">
        <v>161</v>
      </c>
      <c r="F91" s="65">
        <f>SUM(F92+F93)</f>
        <v>1300000</v>
      </c>
      <c r="G91" s="65">
        <f>SUM(G92+G93)</f>
        <v>975000</v>
      </c>
      <c r="H91" s="113">
        <f>SUM(H92+H93)</f>
        <v>1159830.72</v>
      </c>
      <c r="I91" s="112">
        <f t="shared" si="36"/>
        <v>118.95699692307693</v>
      </c>
    </row>
    <row r="92" spans="1:9" s="24" customFormat="1" ht="13.5">
      <c r="A92" s="21"/>
      <c r="B92" s="21"/>
      <c r="C92" s="33">
        <v>722791</v>
      </c>
      <c r="D92" s="26" t="s">
        <v>162</v>
      </c>
      <c r="E92" s="27" t="s">
        <v>506</v>
      </c>
      <c r="F92" s="67">
        <v>200000</v>
      </c>
      <c r="G92" s="67">
        <f>(F92/12)*9</f>
        <v>150000</v>
      </c>
      <c r="H92" s="114">
        <v>168578.17</v>
      </c>
      <c r="I92" s="112">
        <f t="shared" si="36"/>
        <v>112.38544666666668</v>
      </c>
    </row>
    <row r="93" spans="1:9" s="24" customFormat="1" ht="13.5">
      <c r="A93" s="21"/>
      <c r="B93" s="21"/>
      <c r="C93" s="33">
        <v>722791</v>
      </c>
      <c r="D93" s="26" t="s">
        <v>354</v>
      </c>
      <c r="E93" s="27" t="s">
        <v>359</v>
      </c>
      <c r="F93" s="67">
        <v>1100000</v>
      </c>
      <c r="G93" s="67">
        <f>(F93/12)*9</f>
        <v>825000</v>
      </c>
      <c r="H93" s="114">
        <v>991252.55</v>
      </c>
      <c r="I93" s="112">
        <f t="shared" si="36"/>
        <v>120.15182424242425</v>
      </c>
    </row>
    <row r="94" spans="1:9" s="24" customFormat="1" ht="13.5">
      <c r="A94" s="21">
        <v>723100</v>
      </c>
      <c r="B94" s="21"/>
      <c r="C94" s="21"/>
      <c r="D94" s="22" t="s">
        <v>163</v>
      </c>
      <c r="E94" s="23" t="s">
        <v>164</v>
      </c>
      <c r="F94" s="65">
        <f t="shared" ref="F94:H95" si="45">SUM(F95)</f>
        <v>10000</v>
      </c>
      <c r="G94" s="65">
        <f t="shared" si="45"/>
        <v>7500</v>
      </c>
      <c r="H94" s="113">
        <f t="shared" si="45"/>
        <v>2067.1999999999998</v>
      </c>
      <c r="I94" s="112">
        <f t="shared" si="36"/>
        <v>27.562666666666662</v>
      </c>
    </row>
    <row r="95" spans="1:9" s="24" customFormat="1" ht="13.5">
      <c r="A95" s="21"/>
      <c r="B95" s="21">
        <v>723130</v>
      </c>
      <c r="C95" s="21"/>
      <c r="D95" s="22" t="s">
        <v>165</v>
      </c>
      <c r="E95" s="23" t="s">
        <v>166</v>
      </c>
      <c r="F95" s="65">
        <f t="shared" si="45"/>
        <v>10000</v>
      </c>
      <c r="G95" s="65">
        <f t="shared" si="45"/>
        <v>7500</v>
      </c>
      <c r="H95" s="113">
        <f t="shared" si="45"/>
        <v>2067.1999999999998</v>
      </c>
      <c r="I95" s="112">
        <f t="shared" si="36"/>
        <v>27.562666666666662</v>
      </c>
    </row>
    <row r="96" spans="1:9" s="28" customFormat="1" ht="13.5">
      <c r="A96" s="25"/>
      <c r="B96" s="25"/>
      <c r="C96" s="25">
        <v>723132</v>
      </c>
      <c r="D96" s="26" t="s">
        <v>167</v>
      </c>
      <c r="E96" s="27" t="s">
        <v>168</v>
      </c>
      <c r="F96" s="67">
        <v>10000</v>
      </c>
      <c r="G96" s="67">
        <f>(F96/12)*9</f>
        <v>7500</v>
      </c>
      <c r="H96" s="114">
        <v>2067.1999999999998</v>
      </c>
      <c r="I96" s="112">
        <f t="shared" si="36"/>
        <v>27.562666666666662</v>
      </c>
    </row>
    <row r="97" spans="1:9" s="24" customFormat="1" ht="13.5">
      <c r="A97" s="21">
        <v>730000</v>
      </c>
      <c r="B97" s="21"/>
      <c r="C97" s="21"/>
      <c r="D97" s="22" t="s">
        <v>169</v>
      </c>
      <c r="E97" s="23" t="s">
        <v>311</v>
      </c>
      <c r="F97" s="65">
        <f t="shared" ref="F97:H98" si="46">SUM(F98)</f>
        <v>8231995</v>
      </c>
      <c r="G97" s="65">
        <f t="shared" si="46"/>
        <v>6173996.25</v>
      </c>
      <c r="H97" s="113">
        <f t="shared" si="46"/>
        <v>6289494.8000000007</v>
      </c>
      <c r="I97" s="112">
        <f t="shared" si="36"/>
        <v>101.87072594998743</v>
      </c>
    </row>
    <row r="98" spans="1:9" s="24" customFormat="1" ht="13.5">
      <c r="A98" s="21">
        <v>732000</v>
      </c>
      <c r="B98" s="21"/>
      <c r="C98" s="21"/>
      <c r="D98" s="22" t="s">
        <v>170</v>
      </c>
      <c r="E98" s="21" t="s">
        <v>171</v>
      </c>
      <c r="F98" s="67">
        <f t="shared" si="46"/>
        <v>8231995</v>
      </c>
      <c r="G98" s="67">
        <f t="shared" si="46"/>
        <v>6173996.25</v>
      </c>
      <c r="H98" s="114">
        <f t="shared" si="46"/>
        <v>6289494.8000000007</v>
      </c>
      <c r="I98" s="112">
        <f t="shared" si="36"/>
        <v>101.87072594998743</v>
      </c>
    </row>
    <row r="99" spans="1:9" s="28" customFormat="1" ht="13.5">
      <c r="A99" s="25"/>
      <c r="B99" s="25">
        <v>732100</v>
      </c>
      <c r="C99" s="25"/>
      <c r="D99" s="22" t="s">
        <v>172</v>
      </c>
      <c r="E99" s="27" t="s">
        <v>312</v>
      </c>
      <c r="F99" s="67">
        <f>SUM(F100+F101+F102)</f>
        <v>8231995</v>
      </c>
      <c r="G99" s="67">
        <f>SUM(G100+G101+G102)</f>
        <v>6173996.25</v>
      </c>
      <c r="H99" s="114">
        <f>SUM(H100+H101+H102)</f>
        <v>6289494.8000000007</v>
      </c>
      <c r="I99" s="112">
        <f t="shared" si="36"/>
        <v>101.87072594998743</v>
      </c>
    </row>
    <row r="100" spans="1:9" s="28" customFormat="1" ht="13.5">
      <c r="A100" s="25"/>
      <c r="B100" s="25"/>
      <c r="C100" s="25">
        <v>732110</v>
      </c>
      <c r="D100" s="26" t="s">
        <v>173</v>
      </c>
      <c r="E100" s="27" t="s">
        <v>365</v>
      </c>
      <c r="F100" s="67">
        <v>2904995</v>
      </c>
      <c r="G100" s="67">
        <f>(F100/12)*9</f>
        <v>2178746.25</v>
      </c>
      <c r="H100" s="114">
        <v>2120363</v>
      </c>
      <c r="I100" s="112">
        <f t="shared" si="36"/>
        <v>97.320328147438005</v>
      </c>
    </row>
    <row r="101" spans="1:9" s="28" customFormat="1" ht="13.5">
      <c r="A101" s="25"/>
      <c r="B101" s="25"/>
      <c r="C101" s="25">
        <v>732110</v>
      </c>
      <c r="D101" s="26" t="s">
        <v>407</v>
      </c>
      <c r="E101" s="27" t="s">
        <v>450</v>
      </c>
      <c r="F101" s="67">
        <v>327000</v>
      </c>
      <c r="G101" s="67">
        <f>(F101/12)*9</f>
        <v>245250</v>
      </c>
      <c r="H101" s="114">
        <v>299161.39</v>
      </c>
      <c r="I101" s="112">
        <f t="shared" si="36"/>
        <v>121.98221814475025</v>
      </c>
    </row>
    <row r="102" spans="1:9" s="28" customFormat="1" ht="13.5">
      <c r="A102" s="25"/>
      <c r="B102" s="25"/>
      <c r="C102" s="25">
        <v>732110</v>
      </c>
      <c r="D102" s="26" t="s">
        <v>472</v>
      </c>
      <c r="E102" s="27" t="s">
        <v>174</v>
      </c>
      <c r="F102" s="67">
        <v>5000000</v>
      </c>
      <c r="G102" s="67">
        <f>(F102/12)*9</f>
        <v>3750000</v>
      </c>
      <c r="H102" s="114">
        <v>3869970.41</v>
      </c>
      <c r="I102" s="112">
        <f t="shared" si="36"/>
        <v>103.19921093333333</v>
      </c>
    </row>
    <row r="103" spans="1:9" s="24" customFormat="1" ht="13.5">
      <c r="A103" s="21">
        <v>740000</v>
      </c>
      <c r="B103" s="21"/>
      <c r="C103" s="21"/>
      <c r="D103" s="22" t="s">
        <v>310</v>
      </c>
      <c r="E103" s="23" t="s">
        <v>441</v>
      </c>
      <c r="F103" s="65">
        <f t="shared" ref="F103:H104" si="47">SUM(F104)</f>
        <v>3875900</v>
      </c>
      <c r="G103" s="65">
        <f t="shared" si="47"/>
        <v>2906925</v>
      </c>
      <c r="H103" s="113">
        <f t="shared" si="47"/>
        <v>1211056.81</v>
      </c>
      <c r="I103" s="112">
        <f t="shared" si="36"/>
        <v>41.661095831505804</v>
      </c>
    </row>
    <row r="104" spans="1:9" s="24" customFormat="1" ht="13.5">
      <c r="A104" s="21">
        <v>742000</v>
      </c>
      <c r="B104" s="21"/>
      <c r="C104" s="21"/>
      <c r="D104" s="22" t="s">
        <v>442</v>
      </c>
      <c r="E104" s="21" t="s">
        <v>171</v>
      </c>
      <c r="F104" s="67">
        <f t="shared" si="47"/>
        <v>3875900</v>
      </c>
      <c r="G104" s="67">
        <f t="shared" si="47"/>
        <v>2906925</v>
      </c>
      <c r="H104" s="114">
        <f t="shared" si="47"/>
        <v>1211056.81</v>
      </c>
      <c r="I104" s="112">
        <f t="shared" si="36"/>
        <v>41.661095831505804</v>
      </c>
    </row>
    <row r="105" spans="1:9" s="28" customFormat="1" ht="13.5">
      <c r="A105" s="25"/>
      <c r="B105" s="25">
        <v>742100</v>
      </c>
      <c r="C105" s="25"/>
      <c r="D105" s="22" t="s">
        <v>443</v>
      </c>
      <c r="E105" s="27" t="s">
        <v>444</v>
      </c>
      <c r="F105" s="67">
        <f t="shared" ref="F105:H105" si="48">SUM(F106)</f>
        <v>3875900</v>
      </c>
      <c r="G105" s="67">
        <f t="shared" si="48"/>
        <v>2906925</v>
      </c>
      <c r="H105" s="114">
        <f t="shared" si="48"/>
        <v>1211056.81</v>
      </c>
      <c r="I105" s="112">
        <f t="shared" si="36"/>
        <v>41.661095831505804</v>
      </c>
    </row>
    <row r="106" spans="1:9" s="28" customFormat="1" ht="13.5">
      <c r="A106" s="25"/>
      <c r="B106" s="25"/>
      <c r="C106" s="25">
        <v>742110</v>
      </c>
      <c r="D106" s="26" t="s">
        <v>446</v>
      </c>
      <c r="E106" s="27" t="s">
        <v>445</v>
      </c>
      <c r="F106" s="67">
        <v>3875900</v>
      </c>
      <c r="G106" s="67">
        <f>(F106/12)*9</f>
        <v>2906925</v>
      </c>
      <c r="H106" s="114">
        <v>1211056.81</v>
      </c>
      <c r="I106" s="112">
        <f t="shared" si="36"/>
        <v>41.661095831505804</v>
      </c>
    </row>
    <row r="107" spans="1:9" s="24" customFormat="1" ht="12.75" customHeight="1">
      <c r="A107" s="21">
        <v>700000</v>
      </c>
      <c r="B107" s="21"/>
      <c r="C107" s="21"/>
      <c r="D107" s="22"/>
      <c r="E107" s="29" t="s">
        <v>351</v>
      </c>
      <c r="F107" s="65">
        <f>SUM(F8+F34+F97+F103)</f>
        <v>30114000</v>
      </c>
      <c r="G107" s="65">
        <f>SUM(G8+G34+G97+G103)</f>
        <v>22585500</v>
      </c>
      <c r="H107" s="113">
        <f>SUM(H8+H34+H97+H103)</f>
        <v>21252894.43</v>
      </c>
      <c r="I107" s="112">
        <f t="shared" si="36"/>
        <v>94.09972960527773</v>
      </c>
    </row>
    <row r="108" spans="1:9" s="24" customFormat="1" ht="12.75" hidden="1">
      <c r="A108" s="21"/>
      <c r="B108" s="21"/>
      <c r="C108" s="21"/>
      <c r="D108" s="22" t="s">
        <v>175</v>
      </c>
      <c r="E108" s="23" t="s">
        <v>176</v>
      </c>
      <c r="F108" s="65">
        <f t="shared" ref="F108:G108" si="49">SUM(F109+F110+F111)</f>
        <v>0</v>
      </c>
      <c r="G108" s="65">
        <f t="shared" si="49"/>
        <v>0</v>
      </c>
      <c r="H108" s="113">
        <f t="shared" ref="H108:I108" si="50">SUM(H109+H110+H111)</f>
        <v>0</v>
      </c>
      <c r="I108" s="113">
        <f t="shared" si="50"/>
        <v>0</v>
      </c>
    </row>
    <row r="109" spans="1:9" s="24" customFormat="1" ht="12.75" hidden="1">
      <c r="A109" s="21"/>
      <c r="B109" s="21"/>
      <c r="C109" s="21"/>
      <c r="D109" s="22">
        <v>1</v>
      </c>
      <c r="E109" s="23" t="s">
        <v>177</v>
      </c>
      <c r="F109" s="65">
        <v>0</v>
      </c>
      <c r="G109" s="65">
        <v>0</v>
      </c>
      <c r="H109" s="113">
        <v>0</v>
      </c>
      <c r="I109" s="113">
        <v>0</v>
      </c>
    </row>
    <row r="110" spans="1:9" s="24" customFormat="1" ht="12.75" hidden="1">
      <c r="A110" s="21"/>
      <c r="B110" s="21"/>
      <c r="C110" s="21"/>
      <c r="D110" s="22">
        <v>2</v>
      </c>
      <c r="E110" s="23" t="s">
        <v>178</v>
      </c>
      <c r="F110" s="65">
        <v>0</v>
      </c>
      <c r="G110" s="65">
        <v>0</v>
      </c>
      <c r="H110" s="113">
        <v>0</v>
      </c>
      <c r="I110" s="113">
        <v>0</v>
      </c>
    </row>
    <row r="111" spans="1:9" s="24" customFormat="1" ht="12.75" hidden="1">
      <c r="A111" s="21"/>
      <c r="B111" s="21"/>
      <c r="C111" s="21"/>
      <c r="D111" s="22">
        <v>3</v>
      </c>
      <c r="E111" s="23" t="s">
        <v>179</v>
      </c>
      <c r="F111" s="65">
        <v>0</v>
      </c>
      <c r="G111" s="65">
        <v>0</v>
      </c>
      <c r="H111" s="113">
        <v>0</v>
      </c>
      <c r="I111" s="113">
        <v>0</v>
      </c>
    </row>
    <row r="112" spans="1:9" s="36" customFormat="1" ht="12.75" hidden="1">
      <c r="A112" s="21"/>
      <c r="B112" s="21"/>
      <c r="C112" s="21"/>
      <c r="D112" s="22"/>
      <c r="E112" s="23" t="s">
        <v>180</v>
      </c>
      <c r="F112" s="65">
        <f t="shared" ref="F112:G112" si="51">SUM(F107+F108)</f>
        <v>30114000</v>
      </c>
      <c r="G112" s="65">
        <f t="shared" si="51"/>
        <v>22585500</v>
      </c>
      <c r="H112" s="113">
        <f t="shared" ref="H112:I112" si="52">SUM(H107+H108)</f>
        <v>21252894.43</v>
      </c>
      <c r="I112" s="113">
        <f t="shared" si="52"/>
        <v>94.09972960527773</v>
      </c>
    </row>
    <row r="113" spans="1:9" s="16" customFormat="1" ht="12.75">
      <c r="A113" s="10"/>
      <c r="B113" s="13"/>
      <c r="C113" s="13"/>
      <c r="D113" s="14"/>
      <c r="E113" s="15" t="s">
        <v>481</v>
      </c>
      <c r="F113" s="63"/>
      <c r="G113" s="63"/>
      <c r="H113" s="111"/>
      <c r="I113" s="111"/>
    </row>
    <row r="114" spans="1:9" s="36" customFormat="1" ht="13.5">
      <c r="A114" s="21">
        <v>810000</v>
      </c>
      <c r="B114" s="21"/>
      <c r="C114" s="21"/>
      <c r="D114" s="22" t="s">
        <v>482</v>
      </c>
      <c r="E114" s="23" t="s">
        <v>415</v>
      </c>
      <c r="F114" s="65">
        <v>7600000</v>
      </c>
      <c r="G114" s="67">
        <f>(F114/12)*9</f>
        <v>5700000</v>
      </c>
      <c r="H114" s="113">
        <v>3600000</v>
      </c>
      <c r="I114" s="112">
        <f t="shared" ref="I114:I116" si="53">SUM(H114/G114)*100</f>
        <v>63.157894736842103</v>
      </c>
    </row>
    <row r="115" spans="1:9" hidden="1">
      <c r="A115" s="21"/>
      <c r="B115" s="25"/>
      <c r="C115" s="25"/>
      <c r="D115" s="26"/>
      <c r="E115" s="27" t="s">
        <v>473</v>
      </c>
      <c r="F115" s="67">
        <v>0</v>
      </c>
      <c r="G115" s="67">
        <v>0</v>
      </c>
      <c r="H115" s="114">
        <v>0</v>
      </c>
      <c r="I115" s="112" t="e">
        <f t="shared" si="53"/>
        <v>#DIV/0!</v>
      </c>
    </row>
    <row r="116" spans="1:9" s="73" customFormat="1">
      <c r="A116" s="53"/>
      <c r="B116" s="53"/>
      <c r="C116" s="53"/>
      <c r="D116" s="75"/>
      <c r="E116" s="29" t="s">
        <v>379</v>
      </c>
      <c r="F116" s="72">
        <f>SUM(F107+F114)</f>
        <v>37714000</v>
      </c>
      <c r="G116" s="72">
        <f>SUM(G107+G114)</f>
        <v>28285500</v>
      </c>
      <c r="H116" s="124">
        <f>SUM(H107+H114)</f>
        <v>24852894.43</v>
      </c>
      <c r="I116" s="112">
        <f t="shared" si="53"/>
        <v>87.864433826518891</v>
      </c>
    </row>
  </sheetData>
  <printOptions horizontalCentered="1"/>
  <pageMargins left="0.11811023622047245" right="0.11811023622047245" top="0.94488188976377963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285"/>
  <sheetViews>
    <sheetView topLeftCell="A252" zoomScale="120" zoomScaleNormal="120" workbookViewId="0">
      <selection activeCell="H284" sqref="H284"/>
    </sheetView>
  </sheetViews>
  <sheetFormatPr defaultRowHeight="15"/>
  <cols>
    <col min="1" max="1" width="8" style="37" customWidth="1"/>
    <col min="2" max="2" width="6.85546875" style="37" customWidth="1"/>
    <col min="3" max="3" width="6.42578125" style="37" customWidth="1"/>
    <col min="4" max="4" width="7.42578125" style="38" customWidth="1"/>
    <col min="5" max="5" width="61.5703125" style="37" customWidth="1"/>
    <col min="6" max="6" width="13.140625" style="39" customWidth="1"/>
    <col min="7" max="7" width="13.5703125" style="39" customWidth="1"/>
    <col min="8" max="8" width="12.28515625" style="117" customWidth="1"/>
    <col min="9" max="9" width="9.140625" style="117" customWidth="1"/>
    <col min="222" max="222" width="6.85546875" customWidth="1"/>
    <col min="223" max="223" width="7.28515625" customWidth="1"/>
    <col min="224" max="224" width="9.28515625" customWidth="1"/>
    <col min="225" max="225" width="6.7109375" customWidth="1"/>
    <col min="226" max="226" width="59.7109375" customWidth="1"/>
    <col min="227" max="228" width="11.5703125" customWidth="1"/>
    <col min="229" max="229" width="12.5703125" customWidth="1"/>
    <col min="478" max="478" width="6.85546875" customWidth="1"/>
    <col min="479" max="479" width="7.28515625" customWidth="1"/>
    <col min="480" max="480" width="9.28515625" customWidth="1"/>
    <col min="481" max="481" width="6.7109375" customWidth="1"/>
    <col min="482" max="482" width="59.7109375" customWidth="1"/>
    <col min="483" max="484" width="11.5703125" customWidth="1"/>
    <col min="485" max="485" width="12.5703125" customWidth="1"/>
    <col min="734" max="734" width="6.85546875" customWidth="1"/>
    <col min="735" max="735" width="7.28515625" customWidth="1"/>
    <col min="736" max="736" width="9.28515625" customWidth="1"/>
    <col min="737" max="737" width="6.7109375" customWidth="1"/>
    <col min="738" max="738" width="59.7109375" customWidth="1"/>
    <col min="739" max="740" width="11.5703125" customWidth="1"/>
    <col min="741" max="741" width="12.5703125" customWidth="1"/>
    <col min="990" max="990" width="6.85546875" customWidth="1"/>
    <col min="991" max="991" width="7.28515625" customWidth="1"/>
    <col min="992" max="992" width="9.28515625" customWidth="1"/>
    <col min="993" max="993" width="6.7109375" customWidth="1"/>
    <col min="994" max="994" width="59.7109375" customWidth="1"/>
    <col min="995" max="996" width="11.5703125" customWidth="1"/>
    <col min="997" max="997" width="12.5703125" customWidth="1"/>
    <col min="1246" max="1246" width="6.85546875" customWidth="1"/>
    <col min="1247" max="1247" width="7.28515625" customWidth="1"/>
    <col min="1248" max="1248" width="9.28515625" customWidth="1"/>
    <col min="1249" max="1249" width="6.7109375" customWidth="1"/>
    <col min="1250" max="1250" width="59.7109375" customWidth="1"/>
    <col min="1251" max="1252" width="11.5703125" customWidth="1"/>
    <col min="1253" max="1253" width="12.5703125" customWidth="1"/>
    <col min="1502" max="1502" width="6.85546875" customWidth="1"/>
    <col min="1503" max="1503" width="7.28515625" customWidth="1"/>
    <col min="1504" max="1504" width="9.28515625" customWidth="1"/>
    <col min="1505" max="1505" width="6.7109375" customWidth="1"/>
    <col min="1506" max="1506" width="59.7109375" customWidth="1"/>
    <col min="1507" max="1508" width="11.5703125" customWidth="1"/>
    <col min="1509" max="1509" width="12.5703125" customWidth="1"/>
    <col min="1758" max="1758" width="6.85546875" customWidth="1"/>
    <col min="1759" max="1759" width="7.28515625" customWidth="1"/>
    <col min="1760" max="1760" width="9.28515625" customWidth="1"/>
    <col min="1761" max="1761" width="6.7109375" customWidth="1"/>
    <col min="1762" max="1762" width="59.7109375" customWidth="1"/>
    <col min="1763" max="1764" width="11.5703125" customWidth="1"/>
    <col min="1765" max="1765" width="12.5703125" customWidth="1"/>
    <col min="2014" max="2014" width="6.85546875" customWidth="1"/>
    <col min="2015" max="2015" width="7.28515625" customWidth="1"/>
    <col min="2016" max="2016" width="9.28515625" customWidth="1"/>
    <col min="2017" max="2017" width="6.7109375" customWidth="1"/>
    <col min="2018" max="2018" width="59.7109375" customWidth="1"/>
    <col min="2019" max="2020" width="11.5703125" customWidth="1"/>
    <col min="2021" max="2021" width="12.5703125" customWidth="1"/>
    <col min="2270" max="2270" width="6.85546875" customWidth="1"/>
    <col min="2271" max="2271" width="7.28515625" customWidth="1"/>
    <col min="2272" max="2272" width="9.28515625" customWidth="1"/>
    <col min="2273" max="2273" width="6.7109375" customWidth="1"/>
    <col min="2274" max="2274" width="59.7109375" customWidth="1"/>
    <col min="2275" max="2276" width="11.5703125" customWidth="1"/>
    <col min="2277" max="2277" width="12.5703125" customWidth="1"/>
    <col min="2526" max="2526" width="6.85546875" customWidth="1"/>
    <col min="2527" max="2527" width="7.28515625" customWidth="1"/>
    <col min="2528" max="2528" width="9.28515625" customWidth="1"/>
    <col min="2529" max="2529" width="6.7109375" customWidth="1"/>
    <col min="2530" max="2530" width="59.7109375" customWidth="1"/>
    <col min="2531" max="2532" width="11.5703125" customWidth="1"/>
    <col min="2533" max="2533" width="12.5703125" customWidth="1"/>
    <col min="2782" max="2782" width="6.85546875" customWidth="1"/>
    <col min="2783" max="2783" width="7.28515625" customWidth="1"/>
    <col min="2784" max="2784" width="9.28515625" customWidth="1"/>
    <col min="2785" max="2785" width="6.7109375" customWidth="1"/>
    <col min="2786" max="2786" width="59.7109375" customWidth="1"/>
    <col min="2787" max="2788" width="11.5703125" customWidth="1"/>
    <col min="2789" max="2789" width="12.5703125" customWidth="1"/>
    <col min="3038" max="3038" width="6.85546875" customWidth="1"/>
    <col min="3039" max="3039" width="7.28515625" customWidth="1"/>
    <col min="3040" max="3040" width="9.28515625" customWidth="1"/>
    <col min="3041" max="3041" width="6.7109375" customWidth="1"/>
    <col min="3042" max="3042" width="59.7109375" customWidth="1"/>
    <col min="3043" max="3044" width="11.5703125" customWidth="1"/>
    <col min="3045" max="3045" width="12.5703125" customWidth="1"/>
    <col min="3294" max="3294" width="6.85546875" customWidth="1"/>
    <col min="3295" max="3295" width="7.28515625" customWidth="1"/>
    <col min="3296" max="3296" width="9.28515625" customWidth="1"/>
    <col min="3297" max="3297" width="6.7109375" customWidth="1"/>
    <col min="3298" max="3298" width="59.7109375" customWidth="1"/>
    <col min="3299" max="3300" width="11.5703125" customWidth="1"/>
    <col min="3301" max="3301" width="12.5703125" customWidth="1"/>
    <col min="3550" max="3550" width="6.85546875" customWidth="1"/>
    <col min="3551" max="3551" width="7.28515625" customWidth="1"/>
    <col min="3552" max="3552" width="9.28515625" customWidth="1"/>
    <col min="3553" max="3553" width="6.7109375" customWidth="1"/>
    <col min="3554" max="3554" width="59.7109375" customWidth="1"/>
    <col min="3555" max="3556" width="11.5703125" customWidth="1"/>
    <col min="3557" max="3557" width="12.5703125" customWidth="1"/>
    <col min="3806" max="3806" width="6.85546875" customWidth="1"/>
    <col min="3807" max="3807" width="7.28515625" customWidth="1"/>
    <col min="3808" max="3808" width="9.28515625" customWidth="1"/>
    <col min="3809" max="3809" width="6.7109375" customWidth="1"/>
    <col min="3810" max="3810" width="59.7109375" customWidth="1"/>
    <col min="3811" max="3812" width="11.5703125" customWidth="1"/>
    <col min="3813" max="3813" width="12.5703125" customWidth="1"/>
    <col min="4062" max="4062" width="6.85546875" customWidth="1"/>
    <col min="4063" max="4063" width="7.28515625" customWidth="1"/>
    <col min="4064" max="4064" width="9.28515625" customWidth="1"/>
    <col min="4065" max="4065" width="6.7109375" customWidth="1"/>
    <col min="4066" max="4066" width="59.7109375" customWidth="1"/>
    <col min="4067" max="4068" width="11.5703125" customWidth="1"/>
    <col min="4069" max="4069" width="12.5703125" customWidth="1"/>
    <col min="4318" max="4318" width="6.85546875" customWidth="1"/>
    <col min="4319" max="4319" width="7.28515625" customWidth="1"/>
    <col min="4320" max="4320" width="9.28515625" customWidth="1"/>
    <col min="4321" max="4321" width="6.7109375" customWidth="1"/>
    <col min="4322" max="4322" width="59.7109375" customWidth="1"/>
    <col min="4323" max="4324" width="11.5703125" customWidth="1"/>
    <col min="4325" max="4325" width="12.5703125" customWidth="1"/>
    <col min="4574" max="4574" width="6.85546875" customWidth="1"/>
    <col min="4575" max="4575" width="7.28515625" customWidth="1"/>
    <col min="4576" max="4576" width="9.28515625" customWidth="1"/>
    <col min="4577" max="4577" width="6.7109375" customWidth="1"/>
    <col min="4578" max="4578" width="59.7109375" customWidth="1"/>
    <col min="4579" max="4580" width="11.5703125" customWidth="1"/>
    <col min="4581" max="4581" width="12.5703125" customWidth="1"/>
    <col min="4830" max="4830" width="6.85546875" customWidth="1"/>
    <col min="4831" max="4831" width="7.28515625" customWidth="1"/>
    <col min="4832" max="4832" width="9.28515625" customWidth="1"/>
    <col min="4833" max="4833" width="6.7109375" customWidth="1"/>
    <col min="4834" max="4834" width="59.7109375" customWidth="1"/>
    <col min="4835" max="4836" width="11.5703125" customWidth="1"/>
    <col min="4837" max="4837" width="12.5703125" customWidth="1"/>
    <col min="5086" max="5086" width="6.85546875" customWidth="1"/>
    <col min="5087" max="5087" width="7.28515625" customWidth="1"/>
    <col min="5088" max="5088" width="9.28515625" customWidth="1"/>
    <col min="5089" max="5089" width="6.7109375" customWidth="1"/>
    <col min="5090" max="5090" width="59.7109375" customWidth="1"/>
    <col min="5091" max="5092" width="11.5703125" customWidth="1"/>
    <col min="5093" max="5093" width="12.5703125" customWidth="1"/>
    <col min="5342" max="5342" width="6.85546875" customWidth="1"/>
    <col min="5343" max="5343" width="7.28515625" customWidth="1"/>
    <col min="5344" max="5344" width="9.28515625" customWidth="1"/>
    <col min="5345" max="5345" width="6.7109375" customWidth="1"/>
    <col min="5346" max="5346" width="59.7109375" customWidth="1"/>
    <col min="5347" max="5348" width="11.5703125" customWidth="1"/>
    <col min="5349" max="5349" width="12.5703125" customWidth="1"/>
    <col min="5598" max="5598" width="6.85546875" customWidth="1"/>
    <col min="5599" max="5599" width="7.28515625" customWidth="1"/>
    <col min="5600" max="5600" width="9.28515625" customWidth="1"/>
    <col min="5601" max="5601" width="6.7109375" customWidth="1"/>
    <col min="5602" max="5602" width="59.7109375" customWidth="1"/>
    <col min="5603" max="5604" width="11.5703125" customWidth="1"/>
    <col min="5605" max="5605" width="12.5703125" customWidth="1"/>
    <col min="5854" max="5854" width="6.85546875" customWidth="1"/>
    <col min="5855" max="5855" width="7.28515625" customWidth="1"/>
    <col min="5856" max="5856" width="9.28515625" customWidth="1"/>
    <col min="5857" max="5857" width="6.7109375" customWidth="1"/>
    <col min="5858" max="5858" width="59.7109375" customWidth="1"/>
    <col min="5859" max="5860" width="11.5703125" customWidth="1"/>
    <col min="5861" max="5861" width="12.5703125" customWidth="1"/>
    <col min="6110" max="6110" width="6.85546875" customWidth="1"/>
    <col min="6111" max="6111" width="7.28515625" customWidth="1"/>
    <col min="6112" max="6112" width="9.28515625" customWidth="1"/>
    <col min="6113" max="6113" width="6.7109375" customWidth="1"/>
    <col min="6114" max="6114" width="59.7109375" customWidth="1"/>
    <col min="6115" max="6116" width="11.5703125" customWidth="1"/>
    <col min="6117" max="6117" width="12.5703125" customWidth="1"/>
    <col min="6366" max="6366" width="6.85546875" customWidth="1"/>
    <col min="6367" max="6367" width="7.28515625" customWidth="1"/>
    <col min="6368" max="6368" width="9.28515625" customWidth="1"/>
    <col min="6369" max="6369" width="6.7109375" customWidth="1"/>
    <col min="6370" max="6370" width="59.7109375" customWidth="1"/>
    <col min="6371" max="6372" width="11.5703125" customWidth="1"/>
    <col min="6373" max="6373" width="12.5703125" customWidth="1"/>
    <col min="6622" max="6622" width="6.85546875" customWidth="1"/>
    <col min="6623" max="6623" width="7.28515625" customWidth="1"/>
    <col min="6624" max="6624" width="9.28515625" customWidth="1"/>
    <col min="6625" max="6625" width="6.7109375" customWidth="1"/>
    <col min="6626" max="6626" width="59.7109375" customWidth="1"/>
    <col min="6627" max="6628" width="11.5703125" customWidth="1"/>
    <col min="6629" max="6629" width="12.5703125" customWidth="1"/>
    <col min="6878" max="6878" width="6.85546875" customWidth="1"/>
    <col min="6879" max="6879" width="7.28515625" customWidth="1"/>
    <col min="6880" max="6880" width="9.28515625" customWidth="1"/>
    <col min="6881" max="6881" width="6.7109375" customWidth="1"/>
    <col min="6882" max="6882" width="59.7109375" customWidth="1"/>
    <col min="6883" max="6884" width="11.5703125" customWidth="1"/>
    <col min="6885" max="6885" width="12.5703125" customWidth="1"/>
    <col min="7134" max="7134" width="6.85546875" customWidth="1"/>
    <col min="7135" max="7135" width="7.28515625" customWidth="1"/>
    <col min="7136" max="7136" width="9.28515625" customWidth="1"/>
    <col min="7137" max="7137" width="6.7109375" customWidth="1"/>
    <col min="7138" max="7138" width="59.7109375" customWidth="1"/>
    <col min="7139" max="7140" width="11.5703125" customWidth="1"/>
    <col min="7141" max="7141" width="12.5703125" customWidth="1"/>
    <col min="7390" max="7390" width="6.85546875" customWidth="1"/>
    <col min="7391" max="7391" width="7.28515625" customWidth="1"/>
    <col min="7392" max="7392" width="9.28515625" customWidth="1"/>
    <col min="7393" max="7393" width="6.7109375" customWidth="1"/>
    <col min="7394" max="7394" width="59.7109375" customWidth="1"/>
    <col min="7395" max="7396" width="11.5703125" customWidth="1"/>
    <col min="7397" max="7397" width="12.5703125" customWidth="1"/>
    <col min="7646" max="7646" width="6.85546875" customWidth="1"/>
    <col min="7647" max="7647" width="7.28515625" customWidth="1"/>
    <col min="7648" max="7648" width="9.28515625" customWidth="1"/>
    <col min="7649" max="7649" width="6.7109375" customWidth="1"/>
    <col min="7650" max="7650" width="59.7109375" customWidth="1"/>
    <col min="7651" max="7652" width="11.5703125" customWidth="1"/>
    <col min="7653" max="7653" width="12.5703125" customWidth="1"/>
    <col min="7902" max="7902" width="6.85546875" customWidth="1"/>
    <col min="7903" max="7903" width="7.28515625" customWidth="1"/>
    <col min="7904" max="7904" width="9.28515625" customWidth="1"/>
    <col min="7905" max="7905" width="6.7109375" customWidth="1"/>
    <col min="7906" max="7906" width="59.7109375" customWidth="1"/>
    <col min="7907" max="7908" width="11.5703125" customWidth="1"/>
    <col min="7909" max="7909" width="12.5703125" customWidth="1"/>
    <col min="8158" max="8158" width="6.85546875" customWidth="1"/>
    <col min="8159" max="8159" width="7.28515625" customWidth="1"/>
    <col min="8160" max="8160" width="9.28515625" customWidth="1"/>
    <col min="8161" max="8161" width="6.7109375" customWidth="1"/>
    <col min="8162" max="8162" width="59.7109375" customWidth="1"/>
    <col min="8163" max="8164" width="11.5703125" customWidth="1"/>
    <col min="8165" max="8165" width="12.5703125" customWidth="1"/>
    <col min="8414" max="8414" width="6.85546875" customWidth="1"/>
    <col min="8415" max="8415" width="7.28515625" customWidth="1"/>
    <col min="8416" max="8416" width="9.28515625" customWidth="1"/>
    <col min="8417" max="8417" width="6.7109375" customWidth="1"/>
    <col min="8418" max="8418" width="59.7109375" customWidth="1"/>
    <col min="8419" max="8420" width="11.5703125" customWidth="1"/>
    <col min="8421" max="8421" width="12.5703125" customWidth="1"/>
    <col min="8670" max="8670" width="6.85546875" customWidth="1"/>
    <col min="8671" max="8671" width="7.28515625" customWidth="1"/>
    <col min="8672" max="8672" width="9.28515625" customWidth="1"/>
    <col min="8673" max="8673" width="6.7109375" customWidth="1"/>
    <col min="8674" max="8674" width="59.7109375" customWidth="1"/>
    <col min="8675" max="8676" width="11.5703125" customWidth="1"/>
    <col min="8677" max="8677" width="12.5703125" customWidth="1"/>
    <col min="8926" max="8926" width="6.85546875" customWidth="1"/>
    <col min="8927" max="8927" width="7.28515625" customWidth="1"/>
    <col min="8928" max="8928" width="9.28515625" customWidth="1"/>
    <col min="8929" max="8929" width="6.7109375" customWidth="1"/>
    <col min="8930" max="8930" width="59.7109375" customWidth="1"/>
    <col min="8931" max="8932" width="11.5703125" customWidth="1"/>
    <col min="8933" max="8933" width="12.5703125" customWidth="1"/>
    <col min="9182" max="9182" width="6.85546875" customWidth="1"/>
    <col min="9183" max="9183" width="7.28515625" customWidth="1"/>
    <col min="9184" max="9184" width="9.28515625" customWidth="1"/>
    <col min="9185" max="9185" width="6.7109375" customWidth="1"/>
    <col min="9186" max="9186" width="59.7109375" customWidth="1"/>
    <col min="9187" max="9188" width="11.5703125" customWidth="1"/>
    <col min="9189" max="9189" width="12.5703125" customWidth="1"/>
    <col min="9438" max="9438" width="6.85546875" customWidth="1"/>
    <col min="9439" max="9439" width="7.28515625" customWidth="1"/>
    <col min="9440" max="9440" width="9.28515625" customWidth="1"/>
    <col min="9441" max="9441" width="6.7109375" customWidth="1"/>
    <col min="9442" max="9442" width="59.7109375" customWidth="1"/>
    <col min="9443" max="9444" width="11.5703125" customWidth="1"/>
    <col min="9445" max="9445" width="12.5703125" customWidth="1"/>
    <col min="9694" max="9694" width="6.85546875" customWidth="1"/>
    <col min="9695" max="9695" width="7.28515625" customWidth="1"/>
    <col min="9696" max="9696" width="9.28515625" customWidth="1"/>
    <col min="9697" max="9697" width="6.7109375" customWidth="1"/>
    <col min="9698" max="9698" width="59.7109375" customWidth="1"/>
    <col min="9699" max="9700" width="11.5703125" customWidth="1"/>
    <col min="9701" max="9701" width="12.5703125" customWidth="1"/>
    <col min="9950" max="9950" width="6.85546875" customWidth="1"/>
    <col min="9951" max="9951" width="7.28515625" customWidth="1"/>
    <col min="9952" max="9952" width="9.28515625" customWidth="1"/>
    <col min="9953" max="9953" width="6.7109375" customWidth="1"/>
    <col min="9954" max="9954" width="59.7109375" customWidth="1"/>
    <col min="9955" max="9956" width="11.5703125" customWidth="1"/>
    <col min="9957" max="9957" width="12.5703125" customWidth="1"/>
    <col min="10206" max="10206" width="6.85546875" customWidth="1"/>
    <col min="10207" max="10207" width="7.28515625" customWidth="1"/>
    <col min="10208" max="10208" width="9.28515625" customWidth="1"/>
    <col min="10209" max="10209" width="6.7109375" customWidth="1"/>
    <col min="10210" max="10210" width="59.7109375" customWidth="1"/>
    <col min="10211" max="10212" width="11.5703125" customWidth="1"/>
    <col min="10213" max="10213" width="12.5703125" customWidth="1"/>
    <col min="10462" max="10462" width="6.85546875" customWidth="1"/>
    <col min="10463" max="10463" width="7.28515625" customWidth="1"/>
    <col min="10464" max="10464" width="9.28515625" customWidth="1"/>
    <col min="10465" max="10465" width="6.7109375" customWidth="1"/>
    <col min="10466" max="10466" width="59.7109375" customWidth="1"/>
    <col min="10467" max="10468" width="11.5703125" customWidth="1"/>
    <col min="10469" max="10469" width="12.5703125" customWidth="1"/>
    <col min="10718" max="10718" width="6.85546875" customWidth="1"/>
    <col min="10719" max="10719" width="7.28515625" customWidth="1"/>
    <col min="10720" max="10720" width="9.28515625" customWidth="1"/>
    <col min="10721" max="10721" width="6.7109375" customWidth="1"/>
    <col min="10722" max="10722" width="59.7109375" customWidth="1"/>
    <col min="10723" max="10724" width="11.5703125" customWidth="1"/>
    <col min="10725" max="10725" width="12.5703125" customWidth="1"/>
    <col min="10974" max="10974" width="6.85546875" customWidth="1"/>
    <col min="10975" max="10975" width="7.28515625" customWidth="1"/>
    <col min="10976" max="10976" width="9.28515625" customWidth="1"/>
    <col min="10977" max="10977" width="6.7109375" customWidth="1"/>
    <col min="10978" max="10978" width="59.7109375" customWidth="1"/>
    <col min="10979" max="10980" width="11.5703125" customWidth="1"/>
    <col min="10981" max="10981" width="12.5703125" customWidth="1"/>
    <col min="11230" max="11230" width="6.85546875" customWidth="1"/>
    <col min="11231" max="11231" width="7.28515625" customWidth="1"/>
    <col min="11232" max="11232" width="9.28515625" customWidth="1"/>
    <col min="11233" max="11233" width="6.7109375" customWidth="1"/>
    <col min="11234" max="11234" width="59.7109375" customWidth="1"/>
    <col min="11235" max="11236" width="11.5703125" customWidth="1"/>
    <col min="11237" max="11237" width="12.5703125" customWidth="1"/>
    <col min="11486" max="11486" width="6.85546875" customWidth="1"/>
    <col min="11487" max="11487" width="7.28515625" customWidth="1"/>
    <col min="11488" max="11488" width="9.28515625" customWidth="1"/>
    <col min="11489" max="11489" width="6.7109375" customWidth="1"/>
    <col min="11490" max="11490" width="59.7109375" customWidth="1"/>
    <col min="11491" max="11492" width="11.5703125" customWidth="1"/>
    <col min="11493" max="11493" width="12.5703125" customWidth="1"/>
    <col min="11742" max="11742" width="6.85546875" customWidth="1"/>
    <col min="11743" max="11743" width="7.28515625" customWidth="1"/>
    <col min="11744" max="11744" width="9.28515625" customWidth="1"/>
    <col min="11745" max="11745" width="6.7109375" customWidth="1"/>
    <col min="11746" max="11746" width="59.7109375" customWidth="1"/>
    <col min="11747" max="11748" width="11.5703125" customWidth="1"/>
    <col min="11749" max="11749" width="12.5703125" customWidth="1"/>
    <col min="11998" max="11998" width="6.85546875" customWidth="1"/>
    <col min="11999" max="11999" width="7.28515625" customWidth="1"/>
    <col min="12000" max="12000" width="9.28515625" customWidth="1"/>
    <col min="12001" max="12001" width="6.7109375" customWidth="1"/>
    <col min="12002" max="12002" width="59.7109375" customWidth="1"/>
    <col min="12003" max="12004" width="11.5703125" customWidth="1"/>
    <col min="12005" max="12005" width="12.5703125" customWidth="1"/>
    <col min="12254" max="12254" width="6.85546875" customWidth="1"/>
    <col min="12255" max="12255" width="7.28515625" customWidth="1"/>
    <col min="12256" max="12256" width="9.28515625" customWidth="1"/>
    <col min="12257" max="12257" width="6.7109375" customWidth="1"/>
    <col min="12258" max="12258" width="59.7109375" customWidth="1"/>
    <col min="12259" max="12260" width="11.5703125" customWidth="1"/>
    <col min="12261" max="12261" width="12.5703125" customWidth="1"/>
    <col min="12510" max="12510" width="6.85546875" customWidth="1"/>
    <col min="12511" max="12511" width="7.28515625" customWidth="1"/>
    <col min="12512" max="12512" width="9.28515625" customWidth="1"/>
    <col min="12513" max="12513" width="6.7109375" customWidth="1"/>
    <col min="12514" max="12514" width="59.7109375" customWidth="1"/>
    <col min="12515" max="12516" width="11.5703125" customWidth="1"/>
    <col min="12517" max="12517" width="12.5703125" customWidth="1"/>
    <col min="12766" max="12766" width="6.85546875" customWidth="1"/>
    <col min="12767" max="12767" width="7.28515625" customWidth="1"/>
    <col min="12768" max="12768" width="9.28515625" customWidth="1"/>
    <col min="12769" max="12769" width="6.7109375" customWidth="1"/>
    <col min="12770" max="12770" width="59.7109375" customWidth="1"/>
    <col min="12771" max="12772" width="11.5703125" customWidth="1"/>
    <col min="12773" max="12773" width="12.5703125" customWidth="1"/>
    <col min="13022" max="13022" width="6.85546875" customWidth="1"/>
    <col min="13023" max="13023" width="7.28515625" customWidth="1"/>
    <col min="13024" max="13024" width="9.28515625" customWidth="1"/>
    <col min="13025" max="13025" width="6.7109375" customWidth="1"/>
    <col min="13026" max="13026" width="59.7109375" customWidth="1"/>
    <col min="13027" max="13028" width="11.5703125" customWidth="1"/>
    <col min="13029" max="13029" width="12.5703125" customWidth="1"/>
    <col min="13278" max="13278" width="6.85546875" customWidth="1"/>
    <col min="13279" max="13279" width="7.28515625" customWidth="1"/>
    <col min="13280" max="13280" width="9.28515625" customWidth="1"/>
    <col min="13281" max="13281" width="6.7109375" customWidth="1"/>
    <col min="13282" max="13282" width="59.7109375" customWidth="1"/>
    <col min="13283" max="13284" width="11.5703125" customWidth="1"/>
    <col min="13285" max="13285" width="12.5703125" customWidth="1"/>
    <col min="13534" max="13534" width="6.85546875" customWidth="1"/>
    <col min="13535" max="13535" width="7.28515625" customWidth="1"/>
    <col min="13536" max="13536" width="9.28515625" customWidth="1"/>
    <col min="13537" max="13537" width="6.7109375" customWidth="1"/>
    <col min="13538" max="13538" width="59.7109375" customWidth="1"/>
    <col min="13539" max="13540" width="11.5703125" customWidth="1"/>
    <col min="13541" max="13541" width="12.5703125" customWidth="1"/>
    <col min="13790" max="13790" width="6.85546875" customWidth="1"/>
    <col min="13791" max="13791" width="7.28515625" customWidth="1"/>
    <col min="13792" max="13792" width="9.28515625" customWidth="1"/>
    <col min="13793" max="13793" width="6.7109375" customWidth="1"/>
    <col min="13794" max="13794" width="59.7109375" customWidth="1"/>
    <col min="13795" max="13796" width="11.5703125" customWidth="1"/>
    <col min="13797" max="13797" width="12.5703125" customWidth="1"/>
    <col min="14046" max="14046" width="6.85546875" customWidth="1"/>
    <col min="14047" max="14047" width="7.28515625" customWidth="1"/>
    <col min="14048" max="14048" width="9.28515625" customWidth="1"/>
    <col min="14049" max="14049" width="6.7109375" customWidth="1"/>
    <col min="14050" max="14050" width="59.7109375" customWidth="1"/>
    <col min="14051" max="14052" width="11.5703125" customWidth="1"/>
    <col min="14053" max="14053" width="12.5703125" customWidth="1"/>
    <col min="14302" max="14302" width="6.85546875" customWidth="1"/>
    <col min="14303" max="14303" width="7.28515625" customWidth="1"/>
    <col min="14304" max="14304" width="9.28515625" customWidth="1"/>
    <col min="14305" max="14305" width="6.7109375" customWidth="1"/>
    <col min="14306" max="14306" width="59.7109375" customWidth="1"/>
    <col min="14307" max="14308" width="11.5703125" customWidth="1"/>
    <col min="14309" max="14309" width="12.5703125" customWidth="1"/>
    <col min="14558" max="14558" width="6.85546875" customWidth="1"/>
    <col min="14559" max="14559" width="7.28515625" customWidth="1"/>
    <col min="14560" max="14560" width="9.28515625" customWidth="1"/>
    <col min="14561" max="14561" width="6.7109375" customWidth="1"/>
    <col min="14562" max="14562" width="59.7109375" customWidth="1"/>
    <col min="14563" max="14564" width="11.5703125" customWidth="1"/>
    <col min="14565" max="14565" width="12.5703125" customWidth="1"/>
    <col min="14814" max="14814" width="6.85546875" customWidth="1"/>
    <col min="14815" max="14815" width="7.28515625" customWidth="1"/>
    <col min="14816" max="14816" width="9.28515625" customWidth="1"/>
    <col min="14817" max="14817" width="6.7109375" customWidth="1"/>
    <col min="14818" max="14818" width="59.7109375" customWidth="1"/>
    <col min="14819" max="14820" width="11.5703125" customWidth="1"/>
    <col min="14821" max="14821" width="12.5703125" customWidth="1"/>
    <col min="15070" max="15070" width="6.85546875" customWidth="1"/>
    <col min="15071" max="15071" width="7.28515625" customWidth="1"/>
    <col min="15072" max="15072" width="9.28515625" customWidth="1"/>
    <col min="15073" max="15073" width="6.7109375" customWidth="1"/>
    <col min="15074" max="15074" width="59.7109375" customWidth="1"/>
    <col min="15075" max="15076" width="11.5703125" customWidth="1"/>
    <col min="15077" max="15077" width="12.5703125" customWidth="1"/>
    <col min="15326" max="15326" width="6.85546875" customWidth="1"/>
    <col min="15327" max="15327" width="7.28515625" customWidth="1"/>
    <col min="15328" max="15328" width="9.28515625" customWidth="1"/>
    <col min="15329" max="15329" width="6.7109375" customWidth="1"/>
    <col min="15330" max="15330" width="59.7109375" customWidth="1"/>
    <col min="15331" max="15332" width="11.5703125" customWidth="1"/>
    <col min="15333" max="15333" width="12.5703125" customWidth="1"/>
    <col min="15582" max="15582" width="6.85546875" customWidth="1"/>
    <col min="15583" max="15583" width="7.28515625" customWidth="1"/>
    <col min="15584" max="15584" width="9.28515625" customWidth="1"/>
    <col min="15585" max="15585" width="6.7109375" customWidth="1"/>
    <col min="15586" max="15586" width="59.7109375" customWidth="1"/>
    <col min="15587" max="15588" width="11.5703125" customWidth="1"/>
    <col min="15589" max="15589" width="12.5703125" customWidth="1"/>
    <col min="15838" max="15838" width="6.85546875" customWidth="1"/>
    <col min="15839" max="15839" width="7.28515625" customWidth="1"/>
    <col min="15840" max="15840" width="9.28515625" customWidth="1"/>
    <col min="15841" max="15841" width="6.7109375" customWidth="1"/>
    <col min="15842" max="15842" width="59.7109375" customWidth="1"/>
    <col min="15843" max="15844" width="11.5703125" customWidth="1"/>
    <col min="15845" max="15845" width="12.5703125" customWidth="1"/>
    <col min="16094" max="16094" width="6.85546875" customWidth="1"/>
    <col min="16095" max="16095" width="7.28515625" customWidth="1"/>
    <col min="16096" max="16096" width="9.28515625" customWidth="1"/>
    <col min="16097" max="16097" width="6.7109375" customWidth="1"/>
    <col min="16098" max="16098" width="59.7109375" customWidth="1"/>
    <col min="16099" max="16100" width="11.5703125" customWidth="1"/>
    <col min="16101" max="16101" width="12.5703125" customWidth="1"/>
  </cols>
  <sheetData>
    <row r="1" spans="1:9">
      <c r="E1" s="89"/>
      <c r="F1" t="s">
        <v>513</v>
      </c>
      <c r="G1"/>
      <c r="H1" s="107"/>
      <c r="I1" s="107"/>
    </row>
    <row r="2" spans="1:9" s="88" customFormat="1">
      <c r="A2" s="91"/>
      <c r="B2" s="91"/>
      <c r="C2" s="91"/>
      <c r="D2" s="92"/>
      <c r="E2" s="91"/>
      <c r="H2" s="108"/>
      <c r="I2" s="108"/>
    </row>
    <row r="3" spans="1:9" s="74" customFormat="1" ht="15.75" hidden="1">
      <c r="A3" s="79"/>
      <c r="B3" s="79"/>
      <c r="C3" s="79"/>
      <c r="D3" s="80"/>
      <c r="E3" s="79"/>
      <c r="F3" s="81"/>
      <c r="G3" s="81"/>
      <c r="H3" s="109"/>
      <c r="I3" s="109"/>
    </row>
    <row r="4" spans="1:9" s="28" customFormat="1" ht="47.25" customHeight="1">
      <c r="A4" s="51" t="s">
        <v>320</v>
      </c>
      <c r="B4" s="57" t="s">
        <v>181</v>
      </c>
      <c r="C4" s="58" t="s">
        <v>322</v>
      </c>
      <c r="D4" s="56" t="s">
        <v>321</v>
      </c>
      <c r="E4" s="52" t="s">
        <v>319</v>
      </c>
      <c r="F4" s="84" t="s">
        <v>491</v>
      </c>
      <c r="G4" s="84" t="s">
        <v>511</v>
      </c>
      <c r="H4" s="110" t="s">
        <v>512</v>
      </c>
      <c r="I4" s="110" t="s">
        <v>502</v>
      </c>
    </row>
    <row r="5" spans="1:9" s="28" customFormat="1" ht="12.75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11">
        <v>6</v>
      </c>
      <c r="G5" s="11">
        <v>7</v>
      </c>
      <c r="H5" s="11">
        <v>8</v>
      </c>
      <c r="I5" s="11">
        <v>9</v>
      </c>
    </row>
    <row r="6" spans="1:9" s="28" customFormat="1" ht="24">
      <c r="A6" s="10" t="s">
        <v>383</v>
      </c>
      <c r="B6" s="13"/>
      <c r="C6" s="13"/>
      <c r="D6" s="14"/>
      <c r="E6" s="54" t="s">
        <v>426</v>
      </c>
      <c r="F6" s="63"/>
      <c r="G6" s="63"/>
      <c r="H6" s="111"/>
      <c r="I6" s="111"/>
    </row>
    <row r="7" spans="1:9" s="20" customFormat="1" ht="13.5">
      <c r="A7" s="17"/>
      <c r="B7" s="17"/>
      <c r="C7" s="17">
        <v>610000</v>
      </c>
      <c r="D7" s="18">
        <v>1</v>
      </c>
      <c r="E7" s="17" t="s">
        <v>182</v>
      </c>
      <c r="F7" s="64">
        <f t="shared" ref="F7:H7" si="0">SUM(F8)</f>
        <v>115000</v>
      </c>
      <c r="G7" s="64">
        <f t="shared" si="0"/>
        <v>86250</v>
      </c>
      <c r="H7" s="112">
        <f t="shared" si="0"/>
        <v>89375.56</v>
      </c>
      <c r="I7" s="112">
        <f>SUM(H7/G7)*100</f>
        <v>103.62383768115942</v>
      </c>
    </row>
    <row r="8" spans="1:9" s="24" customFormat="1" ht="13.5">
      <c r="A8" s="21"/>
      <c r="B8" s="44"/>
      <c r="C8" s="21">
        <v>613000</v>
      </c>
      <c r="D8" s="22" t="s">
        <v>10</v>
      </c>
      <c r="E8" s="21" t="s">
        <v>183</v>
      </c>
      <c r="F8" s="65">
        <f>SUM(F9:F12)</f>
        <v>115000</v>
      </c>
      <c r="G8" s="65">
        <f>SUM(G9:G12)</f>
        <v>86250</v>
      </c>
      <c r="H8" s="113">
        <f>SUM(H9:H12)</f>
        <v>89375.56</v>
      </c>
      <c r="I8" s="112">
        <f t="shared" ref="I8:I17" si="1">SUM(H8/G8)*100</f>
        <v>103.62383768115942</v>
      </c>
    </row>
    <row r="9" spans="1:9" s="28" customFormat="1" ht="13.5">
      <c r="A9" s="25"/>
      <c r="B9" s="42" t="s">
        <v>190</v>
      </c>
      <c r="C9" s="25">
        <v>613100</v>
      </c>
      <c r="D9" s="26" t="s">
        <v>12</v>
      </c>
      <c r="E9" s="25" t="s">
        <v>185</v>
      </c>
      <c r="F9" s="67">
        <v>1000</v>
      </c>
      <c r="G9" s="67">
        <f>SUM(F9/12)*9</f>
        <v>750</v>
      </c>
      <c r="H9" s="114">
        <v>0</v>
      </c>
      <c r="I9" s="112">
        <f t="shared" si="1"/>
        <v>0</v>
      </c>
    </row>
    <row r="10" spans="1:9" s="28" customFormat="1" ht="13.5">
      <c r="A10" s="25"/>
      <c r="B10" s="45" t="s">
        <v>190</v>
      </c>
      <c r="C10" s="25">
        <v>613900</v>
      </c>
      <c r="D10" s="26" t="s">
        <v>20</v>
      </c>
      <c r="E10" s="25" t="s">
        <v>186</v>
      </c>
      <c r="F10" s="67">
        <v>18500</v>
      </c>
      <c r="G10" s="67">
        <f t="shared" ref="G10:G12" si="2">SUM(F10/12)*9</f>
        <v>13875</v>
      </c>
      <c r="H10" s="114">
        <v>4126.83</v>
      </c>
      <c r="I10" s="112">
        <f t="shared" si="1"/>
        <v>29.742918918918921</v>
      </c>
    </row>
    <row r="11" spans="1:9" s="28" customFormat="1" ht="13.5">
      <c r="A11" s="25"/>
      <c r="B11" s="45" t="s">
        <v>190</v>
      </c>
      <c r="C11" s="25">
        <v>613900</v>
      </c>
      <c r="D11" s="26" t="s">
        <v>23</v>
      </c>
      <c r="E11" s="25" t="s">
        <v>451</v>
      </c>
      <c r="F11" s="67">
        <v>500</v>
      </c>
      <c r="G11" s="67">
        <f t="shared" si="2"/>
        <v>375</v>
      </c>
      <c r="H11" s="114">
        <v>0</v>
      </c>
      <c r="I11" s="112">
        <f t="shared" si="1"/>
        <v>0</v>
      </c>
    </row>
    <row r="12" spans="1:9" s="28" customFormat="1" ht="13.5">
      <c r="A12" s="25"/>
      <c r="B12" s="45" t="s">
        <v>190</v>
      </c>
      <c r="C12" s="25">
        <v>613900</v>
      </c>
      <c r="D12" s="26" t="s">
        <v>191</v>
      </c>
      <c r="E12" s="25" t="s">
        <v>318</v>
      </c>
      <c r="F12" s="67">
        <v>95000</v>
      </c>
      <c r="G12" s="67">
        <f t="shared" si="2"/>
        <v>71250</v>
      </c>
      <c r="H12" s="114">
        <v>85248.73</v>
      </c>
      <c r="I12" s="112">
        <f t="shared" si="1"/>
        <v>119.64734035087719</v>
      </c>
    </row>
    <row r="13" spans="1:9" s="24" customFormat="1" ht="13.5">
      <c r="A13" s="21"/>
      <c r="B13" s="44"/>
      <c r="C13" s="21">
        <v>821000</v>
      </c>
      <c r="D13" s="22">
        <v>2</v>
      </c>
      <c r="E13" s="53" t="s">
        <v>213</v>
      </c>
      <c r="F13" s="65">
        <f>SUM(F14:F16)</f>
        <v>75000</v>
      </c>
      <c r="G13" s="65">
        <f>SUM(G14:G16)</f>
        <v>56250</v>
      </c>
      <c r="H13" s="113">
        <f>SUM(H14:H16)</f>
        <v>0</v>
      </c>
      <c r="I13" s="112">
        <f t="shared" si="1"/>
        <v>0</v>
      </c>
    </row>
    <row r="14" spans="1:9" s="28" customFormat="1" ht="13.5" hidden="1">
      <c r="A14" s="25"/>
      <c r="B14" s="45"/>
      <c r="C14" s="25"/>
      <c r="D14" s="26"/>
      <c r="E14" s="25"/>
      <c r="F14" s="67"/>
      <c r="G14" s="67"/>
      <c r="H14" s="114"/>
      <c r="I14" s="112" t="e">
        <f t="shared" si="1"/>
        <v>#DIV/0!</v>
      </c>
    </row>
    <row r="15" spans="1:9" s="28" customFormat="1" ht="13.5">
      <c r="A15" s="25"/>
      <c r="B15" s="45" t="s">
        <v>188</v>
      </c>
      <c r="C15" s="25">
        <v>821500</v>
      </c>
      <c r="D15" s="26" t="s">
        <v>54</v>
      </c>
      <c r="E15" s="25" t="s">
        <v>332</v>
      </c>
      <c r="F15" s="67">
        <v>70000</v>
      </c>
      <c r="G15" s="67">
        <f t="shared" ref="G15:G16" si="3">SUM(F15/12)*9</f>
        <v>52500</v>
      </c>
      <c r="H15" s="114">
        <v>0</v>
      </c>
      <c r="I15" s="112">
        <f t="shared" si="1"/>
        <v>0</v>
      </c>
    </row>
    <row r="16" spans="1:9" s="28" customFormat="1" ht="13.5">
      <c r="A16" s="25"/>
      <c r="B16" s="45" t="s">
        <v>188</v>
      </c>
      <c r="C16" s="25">
        <v>821500</v>
      </c>
      <c r="D16" s="26" t="s">
        <v>72</v>
      </c>
      <c r="E16" s="25" t="s">
        <v>346</v>
      </c>
      <c r="F16" s="67">
        <v>5000</v>
      </c>
      <c r="G16" s="67">
        <f t="shared" si="3"/>
        <v>3750</v>
      </c>
      <c r="H16" s="114">
        <v>0</v>
      </c>
      <c r="I16" s="112">
        <f t="shared" si="1"/>
        <v>0</v>
      </c>
    </row>
    <row r="17" spans="1:9" s="28" customFormat="1" ht="13.5">
      <c r="A17" s="25"/>
      <c r="B17" s="25"/>
      <c r="C17" s="25"/>
      <c r="D17" s="26"/>
      <c r="E17" s="53" t="s">
        <v>394</v>
      </c>
      <c r="F17" s="65">
        <f>SUM(F7+F13)</f>
        <v>190000</v>
      </c>
      <c r="G17" s="65">
        <f>SUM(G7+G13)</f>
        <v>142500</v>
      </c>
      <c r="H17" s="113">
        <f>SUM(H7+H13)</f>
        <v>89375.56</v>
      </c>
      <c r="I17" s="112">
        <f t="shared" si="1"/>
        <v>62.719691228070175</v>
      </c>
    </row>
    <row r="18" spans="1:9" s="28" customFormat="1" ht="24">
      <c r="A18" s="10" t="s">
        <v>384</v>
      </c>
      <c r="B18" s="13"/>
      <c r="C18" s="13"/>
      <c r="D18" s="14"/>
      <c r="E18" s="54" t="s">
        <v>427</v>
      </c>
      <c r="F18" s="63"/>
      <c r="G18" s="63"/>
      <c r="H18" s="111"/>
      <c r="I18" s="111"/>
    </row>
    <row r="19" spans="1:9" s="20" customFormat="1" ht="13.5">
      <c r="A19" s="17"/>
      <c r="B19" s="43"/>
      <c r="C19" s="17">
        <v>610000</v>
      </c>
      <c r="D19" s="18">
        <v>1</v>
      </c>
      <c r="E19" s="17" t="s">
        <v>182</v>
      </c>
      <c r="F19" s="64">
        <f>SUM(F20+F28)</f>
        <v>1756000</v>
      </c>
      <c r="G19" s="64">
        <f>SUM(G20+G28)</f>
        <v>1317000</v>
      </c>
      <c r="H19" s="112">
        <f>SUM(H20+H28)</f>
        <v>1462025.03</v>
      </c>
      <c r="I19" s="112">
        <f t="shared" ref="I19:I40" si="4">SUM(H19/G19)*100</f>
        <v>111.01177145026575</v>
      </c>
    </row>
    <row r="20" spans="1:9" s="24" customFormat="1" ht="13.5">
      <c r="A20" s="21"/>
      <c r="B20" s="44"/>
      <c r="C20" s="21">
        <v>613000</v>
      </c>
      <c r="D20" s="22" t="s">
        <v>10</v>
      </c>
      <c r="E20" s="21" t="s">
        <v>183</v>
      </c>
      <c r="F20" s="65">
        <f>SUM(F21:F27)</f>
        <v>144000</v>
      </c>
      <c r="G20" s="65">
        <f>SUM(G21:G27)</f>
        <v>108000</v>
      </c>
      <c r="H20" s="113">
        <f>SUM(H21:H27)</f>
        <v>76009.8</v>
      </c>
      <c r="I20" s="112">
        <f t="shared" si="4"/>
        <v>70.379444444444445</v>
      </c>
    </row>
    <row r="21" spans="1:9" s="28" customFormat="1" ht="13.5">
      <c r="A21" s="25"/>
      <c r="B21" s="45" t="s">
        <v>188</v>
      </c>
      <c r="C21" s="25">
        <v>613100</v>
      </c>
      <c r="D21" s="26" t="s">
        <v>12</v>
      </c>
      <c r="E21" s="25" t="s">
        <v>185</v>
      </c>
      <c r="F21" s="67">
        <v>1000</v>
      </c>
      <c r="G21" s="67">
        <f t="shared" ref="G21:G27" si="5">SUM(F21/12)*9</f>
        <v>750</v>
      </c>
      <c r="H21" s="114">
        <v>0</v>
      </c>
      <c r="I21" s="112">
        <f t="shared" si="4"/>
        <v>0</v>
      </c>
    </row>
    <row r="22" spans="1:9" s="28" customFormat="1" ht="13.5">
      <c r="A22" s="25"/>
      <c r="B22" s="45" t="s">
        <v>190</v>
      </c>
      <c r="C22" s="25">
        <v>613700</v>
      </c>
      <c r="D22" s="26" t="s">
        <v>20</v>
      </c>
      <c r="E22" s="25" t="s">
        <v>408</v>
      </c>
      <c r="F22" s="67">
        <v>10000</v>
      </c>
      <c r="G22" s="67">
        <f t="shared" si="5"/>
        <v>7500</v>
      </c>
      <c r="H22" s="114">
        <v>0</v>
      </c>
      <c r="I22" s="112">
        <f t="shared" si="4"/>
        <v>0</v>
      </c>
    </row>
    <row r="23" spans="1:9" s="28" customFormat="1" ht="13.5">
      <c r="A23" s="25"/>
      <c r="B23" s="45" t="s">
        <v>188</v>
      </c>
      <c r="C23" s="25">
        <v>613800</v>
      </c>
      <c r="D23" s="26" t="s">
        <v>23</v>
      </c>
      <c r="E23" s="25" t="s">
        <v>189</v>
      </c>
      <c r="F23" s="67">
        <v>14000</v>
      </c>
      <c r="G23" s="67">
        <f t="shared" si="5"/>
        <v>10500</v>
      </c>
      <c r="H23" s="114">
        <v>6786.9</v>
      </c>
      <c r="I23" s="112">
        <f t="shared" si="4"/>
        <v>64.637142857142848</v>
      </c>
    </row>
    <row r="24" spans="1:9" s="28" customFormat="1" ht="13.5">
      <c r="A24" s="25"/>
      <c r="B24" s="45" t="s">
        <v>205</v>
      </c>
      <c r="C24" s="25">
        <v>613900</v>
      </c>
      <c r="D24" s="26" t="s">
        <v>191</v>
      </c>
      <c r="E24" s="25" t="s">
        <v>219</v>
      </c>
      <c r="F24" s="67">
        <v>70000</v>
      </c>
      <c r="G24" s="67">
        <f t="shared" si="5"/>
        <v>52500</v>
      </c>
      <c r="H24" s="114">
        <v>51869.599999999999</v>
      </c>
      <c r="I24" s="112">
        <f t="shared" si="4"/>
        <v>98.799238095238096</v>
      </c>
    </row>
    <row r="25" spans="1:9" s="28" customFormat="1" ht="13.5">
      <c r="A25" s="25"/>
      <c r="B25" s="45" t="s">
        <v>188</v>
      </c>
      <c r="C25" s="25">
        <v>613900</v>
      </c>
      <c r="D25" s="26" t="s">
        <v>192</v>
      </c>
      <c r="E25" s="25" t="s">
        <v>451</v>
      </c>
      <c r="F25" s="67">
        <v>500</v>
      </c>
      <c r="G25" s="67">
        <f t="shared" si="5"/>
        <v>375</v>
      </c>
      <c r="H25" s="114">
        <v>0</v>
      </c>
      <c r="I25" s="112">
        <f t="shared" si="4"/>
        <v>0</v>
      </c>
    </row>
    <row r="26" spans="1:9" s="28" customFormat="1" ht="24.75">
      <c r="A26" s="25"/>
      <c r="B26" s="45" t="s">
        <v>188</v>
      </c>
      <c r="C26" s="25">
        <v>613900</v>
      </c>
      <c r="D26" s="26" t="s">
        <v>193</v>
      </c>
      <c r="E26" s="85" t="s">
        <v>474</v>
      </c>
      <c r="F26" s="67">
        <v>25000</v>
      </c>
      <c r="G26" s="67">
        <f t="shared" si="5"/>
        <v>18750</v>
      </c>
      <c r="H26" s="114">
        <v>0</v>
      </c>
      <c r="I26" s="112">
        <f t="shared" si="4"/>
        <v>0</v>
      </c>
    </row>
    <row r="27" spans="1:9" s="28" customFormat="1" ht="13.5">
      <c r="A27" s="25"/>
      <c r="B27" s="45" t="s">
        <v>188</v>
      </c>
      <c r="C27" s="25">
        <v>613900</v>
      </c>
      <c r="D27" s="26" t="s">
        <v>194</v>
      </c>
      <c r="E27" s="25" t="s">
        <v>186</v>
      </c>
      <c r="F27" s="67">
        <v>23500</v>
      </c>
      <c r="G27" s="67">
        <f t="shared" si="5"/>
        <v>17625</v>
      </c>
      <c r="H27" s="114">
        <v>17353.3</v>
      </c>
      <c r="I27" s="112">
        <f t="shared" si="4"/>
        <v>98.458439716312057</v>
      </c>
    </row>
    <row r="28" spans="1:9" s="24" customFormat="1" ht="13.5" customHeight="1">
      <c r="A28" s="21"/>
      <c r="B28" s="44"/>
      <c r="C28" s="21">
        <v>614000</v>
      </c>
      <c r="D28" s="22" t="s">
        <v>29</v>
      </c>
      <c r="E28" s="21" t="s">
        <v>196</v>
      </c>
      <c r="F28" s="65">
        <f>SUM(F29:F39)</f>
        <v>1612000</v>
      </c>
      <c r="G28" s="65">
        <f>SUM(G29:G39)</f>
        <v>1209000</v>
      </c>
      <c r="H28" s="113">
        <f>SUM(H29:H39)</f>
        <v>1386015.23</v>
      </c>
      <c r="I28" s="112">
        <f t="shared" si="4"/>
        <v>114.64145822994209</v>
      </c>
    </row>
    <row r="29" spans="1:9" s="28" customFormat="1" ht="24.75">
      <c r="A29" s="25"/>
      <c r="B29" s="45" t="s">
        <v>188</v>
      </c>
      <c r="C29" s="25">
        <v>614100</v>
      </c>
      <c r="D29" s="26" t="s">
        <v>31</v>
      </c>
      <c r="E29" s="85" t="s">
        <v>474</v>
      </c>
      <c r="F29" s="67">
        <v>5000</v>
      </c>
      <c r="G29" s="67">
        <f t="shared" ref="G29:G39" si="6">SUM(F29/12)*9</f>
        <v>3750</v>
      </c>
      <c r="H29" s="114">
        <v>0</v>
      </c>
      <c r="I29" s="112">
        <f t="shared" si="4"/>
        <v>0</v>
      </c>
    </row>
    <row r="30" spans="1:9" s="28" customFormat="1" ht="24.75">
      <c r="A30" s="25"/>
      <c r="B30" s="45" t="s">
        <v>188</v>
      </c>
      <c r="C30" s="25">
        <v>614300</v>
      </c>
      <c r="D30" s="26" t="s">
        <v>198</v>
      </c>
      <c r="E30" s="85" t="s">
        <v>474</v>
      </c>
      <c r="F30" s="67">
        <v>10000</v>
      </c>
      <c r="G30" s="67">
        <f t="shared" si="6"/>
        <v>7500</v>
      </c>
      <c r="H30" s="114">
        <v>0</v>
      </c>
      <c r="I30" s="112">
        <f t="shared" si="4"/>
        <v>0</v>
      </c>
    </row>
    <row r="31" spans="1:9" s="28" customFormat="1" ht="13.5">
      <c r="A31" s="25"/>
      <c r="B31" s="45" t="s">
        <v>197</v>
      </c>
      <c r="C31" s="25">
        <v>614400</v>
      </c>
      <c r="D31" s="26" t="s">
        <v>201</v>
      </c>
      <c r="E31" s="25" t="s">
        <v>199</v>
      </c>
      <c r="F31" s="67">
        <v>10000</v>
      </c>
      <c r="G31" s="67">
        <f t="shared" si="6"/>
        <v>7500</v>
      </c>
      <c r="H31" s="114">
        <v>0</v>
      </c>
      <c r="I31" s="112">
        <f t="shared" ref="I31" si="7">SUM(H31/G31)*100</f>
        <v>0</v>
      </c>
    </row>
    <row r="32" spans="1:9" s="28" customFormat="1" ht="13.5">
      <c r="A32" s="25"/>
      <c r="B32" s="45" t="s">
        <v>188</v>
      </c>
      <c r="C32" s="25">
        <v>614400</v>
      </c>
      <c r="D32" s="26" t="s">
        <v>203</v>
      </c>
      <c r="E32" s="25" t="s">
        <v>412</v>
      </c>
      <c r="F32" s="67">
        <v>150000</v>
      </c>
      <c r="G32" s="67">
        <f t="shared" si="6"/>
        <v>112500</v>
      </c>
      <c r="H32" s="114">
        <v>150000</v>
      </c>
      <c r="I32" s="112">
        <f t="shared" si="4"/>
        <v>133.33333333333331</v>
      </c>
    </row>
    <row r="33" spans="1:9" s="28" customFormat="1" ht="13.5">
      <c r="A33" s="25"/>
      <c r="B33" s="45" t="s">
        <v>248</v>
      </c>
      <c r="C33" s="25">
        <v>614400</v>
      </c>
      <c r="D33" s="26" t="s">
        <v>206</v>
      </c>
      <c r="E33" s="25" t="s">
        <v>460</v>
      </c>
      <c r="F33" s="67">
        <v>15000</v>
      </c>
      <c r="G33" s="67">
        <f t="shared" si="6"/>
        <v>11250</v>
      </c>
      <c r="H33" s="114">
        <v>15000</v>
      </c>
      <c r="I33" s="112">
        <f t="shared" si="4"/>
        <v>133.33333333333331</v>
      </c>
    </row>
    <row r="34" spans="1:9" s="28" customFormat="1" ht="24" customHeight="1">
      <c r="A34" s="25"/>
      <c r="B34" s="45" t="s">
        <v>188</v>
      </c>
      <c r="C34" s="25">
        <v>614400</v>
      </c>
      <c r="D34" s="26" t="s">
        <v>209</v>
      </c>
      <c r="E34" s="85" t="s">
        <v>461</v>
      </c>
      <c r="F34" s="67">
        <v>10000</v>
      </c>
      <c r="G34" s="67">
        <f t="shared" si="6"/>
        <v>7500</v>
      </c>
      <c r="H34" s="114">
        <v>10000</v>
      </c>
      <c r="I34" s="112">
        <f t="shared" si="4"/>
        <v>133.33333333333331</v>
      </c>
    </row>
    <row r="35" spans="1:9" s="28" customFormat="1" ht="13.5">
      <c r="A35" s="25"/>
      <c r="B35" s="45" t="s">
        <v>200</v>
      </c>
      <c r="C35" s="25">
        <v>614500</v>
      </c>
      <c r="D35" s="26" t="s">
        <v>211</v>
      </c>
      <c r="E35" s="25" t="s">
        <v>202</v>
      </c>
      <c r="F35" s="67">
        <v>550000</v>
      </c>
      <c r="G35" s="67">
        <f t="shared" si="6"/>
        <v>412500</v>
      </c>
      <c r="H35" s="114">
        <v>408117.6</v>
      </c>
      <c r="I35" s="112">
        <f t="shared" si="4"/>
        <v>98.937599999999989</v>
      </c>
    </row>
    <row r="36" spans="1:9" s="28" customFormat="1" ht="13.5">
      <c r="A36" s="25"/>
      <c r="B36" s="45" t="s">
        <v>188</v>
      </c>
      <c r="C36" s="25">
        <v>614500</v>
      </c>
      <c r="D36" s="26" t="s">
        <v>233</v>
      </c>
      <c r="E36" s="25" t="s">
        <v>204</v>
      </c>
      <c r="F36" s="67">
        <v>43000</v>
      </c>
      <c r="G36" s="67">
        <f t="shared" si="6"/>
        <v>32250</v>
      </c>
      <c r="H36" s="114">
        <v>41815.64</v>
      </c>
      <c r="I36" s="112">
        <f t="shared" si="4"/>
        <v>129.6608992248062</v>
      </c>
    </row>
    <row r="37" spans="1:9" s="28" customFormat="1" ht="13.5">
      <c r="A37" s="25"/>
      <c r="B37" s="45" t="s">
        <v>205</v>
      </c>
      <c r="C37" s="25">
        <v>614800</v>
      </c>
      <c r="D37" s="26" t="s">
        <v>234</v>
      </c>
      <c r="E37" s="25" t="s">
        <v>207</v>
      </c>
      <c r="F37" s="67">
        <v>675000</v>
      </c>
      <c r="G37" s="67">
        <f t="shared" si="6"/>
        <v>506250</v>
      </c>
      <c r="H37" s="114">
        <v>671159.71</v>
      </c>
      <c r="I37" s="112">
        <f t="shared" si="4"/>
        <v>132.57475753086419</v>
      </c>
    </row>
    <row r="38" spans="1:9" s="28" customFormat="1" ht="13.5">
      <c r="A38" s="25"/>
      <c r="B38" s="45" t="s">
        <v>208</v>
      </c>
      <c r="C38" s="25">
        <v>614800</v>
      </c>
      <c r="D38" s="26" t="s">
        <v>235</v>
      </c>
      <c r="E38" s="25" t="s">
        <v>210</v>
      </c>
      <c r="F38" s="67">
        <v>114000</v>
      </c>
      <c r="G38" s="67">
        <f t="shared" si="6"/>
        <v>85500</v>
      </c>
      <c r="H38" s="114">
        <v>86646.48</v>
      </c>
      <c r="I38" s="112">
        <f t="shared" si="4"/>
        <v>101.34091228070174</v>
      </c>
    </row>
    <row r="39" spans="1:9" s="28" customFormat="1" ht="13.5">
      <c r="A39" s="25"/>
      <c r="B39" s="45" t="s">
        <v>208</v>
      </c>
      <c r="C39" s="25">
        <v>614800</v>
      </c>
      <c r="D39" s="26" t="s">
        <v>236</v>
      </c>
      <c r="E39" s="25" t="s">
        <v>212</v>
      </c>
      <c r="F39" s="67">
        <v>30000</v>
      </c>
      <c r="G39" s="67">
        <f t="shared" si="6"/>
        <v>22500</v>
      </c>
      <c r="H39" s="114">
        <v>3275.8</v>
      </c>
      <c r="I39" s="112">
        <f t="shared" si="4"/>
        <v>14.559111111111111</v>
      </c>
    </row>
    <row r="40" spans="1:9" s="28" customFormat="1" ht="13.5">
      <c r="A40" s="25"/>
      <c r="B40" s="45"/>
      <c r="C40" s="25"/>
      <c r="D40" s="26"/>
      <c r="E40" s="53" t="s">
        <v>395</v>
      </c>
      <c r="F40" s="65">
        <f>SUM(F19)</f>
        <v>1756000</v>
      </c>
      <c r="G40" s="65">
        <f>SUM(G19)</f>
        <v>1317000</v>
      </c>
      <c r="H40" s="113">
        <f>SUM(H19)</f>
        <v>1462025.03</v>
      </c>
      <c r="I40" s="112">
        <f t="shared" si="4"/>
        <v>111.01177145026575</v>
      </c>
    </row>
    <row r="41" spans="1:9" s="28" customFormat="1" ht="24">
      <c r="A41" s="10" t="s">
        <v>385</v>
      </c>
      <c r="B41" s="13"/>
      <c r="C41" s="13"/>
      <c r="D41" s="14"/>
      <c r="E41" s="54" t="s">
        <v>428</v>
      </c>
      <c r="F41" s="63"/>
      <c r="G41" s="63"/>
      <c r="H41" s="111"/>
      <c r="I41" s="111"/>
    </row>
    <row r="42" spans="1:9" s="20" customFormat="1" ht="13.5">
      <c r="A42" s="17"/>
      <c r="B42" s="43"/>
      <c r="C42" s="17">
        <v>610000</v>
      </c>
      <c r="D42" s="18">
        <v>1</v>
      </c>
      <c r="E42" s="17" t="s">
        <v>182</v>
      </c>
      <c r="F42" s="64">
        <f>SUM(F43+F49)</f>
        <v>3441500</v>
      </c>
      <c r="G42" s="64">
        <f>SUM(G43+G49)</f>
        <v>2581125</v>
      </c>
      <c r="H42" s="112">
        <f>SUM(H43+H49)</f>
        <v>2652035.31</v>
      </c>
      <c r="I42" s="112">
        <f t="shared" ref="I42:I95" si="8">SUM(H42/G42)*100</f>
        <v>102.74726369315705</v>
      </c>
    </row>
    <row r="43" spans="1:9" s="24" customFormat="1" ht="13.5">
      <c r="A43" s="21"/>
      <c r="B43" s="44"/>
      <c r="C43" s="21">
        <v>613000</v>
      </c>
      <c r="D43" s="22" t="s">
        <v>10</v>
      </c>
      <c r="E43" s="21" t="s">
        <v>183</v>
      </c>
      <c r="F43" s="65">
        <f>SUM(F44:F48)</f>
        <v>181000</v>
      </c>
      <c r="G43" s="65">
        <f>SUM(G44:G48)</f>
        <v>135750</v>
      </c>
      <c r="H43" s="113">
        <f>SUM(H44:H48)</f>
        <v>124914.54</v>
      </c>
      <c r="I43" s="112">
        <f t="shared" si="8"/>
        <v>92.018077348066299</v>
      </c>
    </row>
    <row r="44" spans="1:9" s="28" customFormat="1" ht="13.5">
      <c r="A44" s="25"/>
      <c r="B44" s="45" t="s">
        <v>188</v>
      </c>
      <c r="C44" s="25">
        <v>613100</v>
      </c>
      <c r="D44" s="26" t="s">
        <v>12</v>
      </c>
      <c r="E44" s="25" t="s">
        <v>185</v>
      </c>
      <c r="F44" s="67">
        <v>1000</v>
      </c>
      <c r="G44" s="67">
        <f t="shared" ref="G44:G48" si="9">SUM(F44/12)*9</f>
        <v>750</v>
      </c>
      <c r="H44" s="114">
        <v>0</v>
      </c>
      <c r="I44" s="112">
        <f t="shared" si="8"/>
        <v>0</v>
      </c>
    </row>
    <row r="45" spans="1:9" s="28" customFormat="1" ht="13.5">
      <c r="A45" s="25"/>
      <c r="B45" s="45" t="s">
        <v>225</v>
      </c>
      <c r="C45" s="25">
        <v>613500</v>
      </c>
      <c r="D45" s="26" t="s">
        <v>20</v>
      </c>
      <c r="E45" s="25" t="s">
        <v>226</v>
      </c>
      <c r="F45" s="67">
        <v>155000</v>
      </c>
      <c r="G45" s="67">
        <f t="shared" si="9"/>
        <v>116250</v>
      </c>
      <c r="H45" s="114">
        <v>106189.95</v>
      </c>
      <c r="I45" s="112">
        <f t="shared" si="8"/>
        <v>91.346193548387092</v>
      </c>
    </row>
    <row r="46" spans="1:9" s="28" customFormat="1" ht="13.5">
      <c r="A46" s="25"/>
      <c r="B46" s="45" t="s">
        <v>188</v>
      </c>
      <c r="C46" s="25">
        <v>613900</v>
      </c>
      <c r="D46" s="26" t="s">
        <v>23</v>
      </c>
      <c r="E46" s="25" t="s">
        <v>451</v>
      </c>
      <c r="F46" s="67">
        <v>500</v>
      </c>
      <c r="G46" s="67">
        <f t="shared" si="9"/>
        <v>375</v>
      </c>
      <c r="H46" s="114">
        <v>0</v>
      </c>
      <c r="I46" s="112">
        <f t="shared" si="8"/>
        <v>0</v>
      </c>
    </row>
    <row r="47" spans="1:9" s="28" customFormat="1" ht="13.5">
      <c r="A47" s="25"/>
      <c r="B47" s="45" t="s">
        <v>188</v>
      </c>
      <c r="C47" s="25">
        <v>613900</v>
      </c>
      <c r="D47" s="26" t="s">
        <v>191</v>
      </c>
      <c r="E47" s="25" t="s">
        <v>186</v>
      </c>
      <c r="F47" s="67">
        <v>4500</v>
      </c>
      <c r="G47" s="67">
        <f t="shared" si="9"/>
        <v>3375</v>
      </c>
      <c r="H47" s="114">
        <v>184.89</v>
      </c>
      <c r="I47" s="112">
        <f t="shared" ref="I47" si="10">SUM(H47/G47)*100</f>
        <v>5.4782222222222217</v>
      </c>
    </row>
    <row r="48" spans="1:9" s="28" customFormat="1" ht="24.75">
      <c r="A48" s="25"/>
      <c r="B48" s="45" t="s">
        <v>188</v>
      </c>
      <c r="C48" s="25">
        <v>613900</v>
      </c>
      <c r="D48" s="26" t="s">
        <v>192</v>
      </c>
      <c r="E48" s="85" t="s">
        <v>504</v>
      </c>
      <c r="F48" s="67">
        <v>20000</v>
      </c>
      <c r="G48" s="67">
        <f t="shared" si="9"/>
        <v>15000</v>
      </c>
      <c r="H48" s="114">
        <v>18539.7</v>
      </c>
      <c r="I48" s="112">
        <f t="shared" si="8"/>
        <v>123.59800000000001</v>
      </c>
    </row>
    <row r="49" spans="1:9" s="24" customFormat="1" ht="13.5" customHeight="1">
      <c r="A49" s="21"/>
      <c r="B49" s="44"/>
      <c r="C49" s="21">
        <v>614000</v>
      </c>
      <c r="D49" s="22" t="s">
        <v>29</v>
      </c>
      <c r="E49" s="21" t="s">
        <v>196</v>
      </c>
      <c r="F49" s="65">
        <f>SUM(F50:F94)</f>
        <v>3260500</v>
      </c>
      <c r="G49" s="65">
        <f>SUM(G50:G94)</f>
        <v>2445375</v>
      </c>
      <c r="H49" s="113">
        <f>SUM(H50:H94)</f>
        <v>2527120.77</v>
      </c>
      <c r="I49" s="112">
        <f t="shared" si="8"/>
        <v>103.34287256555743</v>
      </c>
    </row>
    <row r="50" spans="1:9" s="28" customFormat="1" ht="13.5">
      <c r="A50" s="25"/>
      <c r="B50" s="45" t="s">
        <v>243</v>
      </c>
      <c r="C50" s="25">
        <v>614100</v>
      </c>
      <c r="D50" s="26" t="s">
        <v>31</v>
      </c>
      <c r="E50" s="25" t="s">
        <v>257</v>
      </c>
      <c r="F50" s="67">
        <v>9000</v>
      </c>
      <c r="G50" s="67">
        <f t="shared" ref="G50:G94" si="11">SUM(F50/12)*9</f>
        <v>6750</v>
      </c>
      <c r="H50" s="114">
        <v>4320</v>
      </c>
      <c r="I50" s="112">
        <f t="shared" si="8"/>
        <v>64</v>
      </c>
    </row>
    <row r="51" spans="1:9" s="28" customFormat="1" ht="13.5">
      <c r="A51" s="25"/>
      <c r="B51" s="45" t="s">
        <v>228</v>
      </c>
      <c r="C51" s="25">
        <v>614200</v>
      </c>
      <c r="D51" s="26" t="s">
        <v>198</v>
      </c>
      <c r="E51" s="25" t="s">
        <v>317</v>
      </c>
      <c r="F51" s="67">
        <v>120000</v>
      </c>
      <c r="G51" s="67">
        <f t="shared" si="11"/>
        <v>90000</v>
      </c>
      <c r="H51" s="114">
        <v>152190</v>
      </c>
      <c r="I51" s="112">
        <f t="shared" si="8"/>
        <v>169.1</v>
      </c>
    </row>
    <row r="52" spans="1:9" s="28" customFormat="1" ht="13.5">
      <c r="A52" s="25"/>
      <c r="B52" s="45" t="s">
        <v>228</v>
      </c>
      <c r="C52" s="25">
        <v>614200</v>
      </c>
      <c r="D52" s="26" t="s">
        <v>201</v>
      </c>
      <c r="E52" s="25" t="s">
        <v>316</v>
      </c>
      <c r="F52" s="67">
        <v>250000</v>
      </c>
      <c r="G52" s="67">
        <f t="shared" si="11"/>
        <v>187500</v>
      </c>
      <c r="H52" s="114">
        <v>239925</v>
      </c>
      <c r="I52" s="112">
        <f t="shared" si="8"/>
        <v>127.96000000000001</v>
      </c>
    </row>
    <row r="53" spans="1:9" s="28" customFormat="1" ht="13.5">
      <c r="A53" s="25"/>
      <c r="B53" s="45" t="s">
        <v>228</v>
      </c>
      <c r="C53" s="25">
        <v>614200</v>
      </c>
      <c r="D53" s="59" t="s">
        <v>203</v>
      </c>
      <c r="E53" s="25" t="s">
        <v>368</v>
      </c>
      <c r="F53" s="67">
        <v>55180</v>
      </c>
      <c r="G53" s="67">
        <f t="shared" si="11"/>
        <v>41385</v>
      </c>
      <c r="H53" s="114">
        <v>55180</v>
      </c>
      <c r="I53" s="112">
        <f t="shared" si="8"/>
        <v>133.33333333333331</v>
      </c>
    </row>
    <row r="54" spans="1:9" s="28" customFormat="1" ht="13.5">
      <c r="A54" s="25"/>
      <c r="B54" s="45" t="s">
        <v>229</v>
      </c>
      <c r="C54" s="25">
        <v>614200</v>
      </c>
      <c r="D54" s="26" t="s">
        <v>206</v>
      </c>
      <c r="E54" s="25" t="s">
        <v>314</v>
      </c>
      <c r="F54" s="67">
        <v>35300</v>
      </c>
      <c r="G54" s="67">
        <f t="shared" si="11"/>
        <v>26475</v>
      </c>
      <c r="H54" s="114">
        <v>35300</v>
      </c>
      <c r="I54" s="112">
        <f t="shared" si="8"/>
        <v>133.33333333333331</v>
      </c>
    </row>
    <row r="55" spans="1:9" s="28" customFormat="1" ht="13.5">
      <c r="A55" s="25"/>
      <c r="B55" s="45" t="s">
        <v>229</v>
      </c>
      <c r="C55" s="25">
        <v>614200</v>
      </c>
      <c r="D55" s="26" t="s">
        <v>209</v>
      </c>
      <c r="E55" s="25" t="s">
        <v>230</v>
      </c>
      <c r="F55" s="67">
        <v>3700</v>
      </c>
      <c r="G55" s="67">
        <f t="shared" si="11"/>
        <v>2775</v>
      </c>
      <c r="H55" s="114">
        <v>2000</v>
      </c>
      <c r="I55" s="112">
        <f t="shared" si="8"/>
        <v>72.072072072072075</v>
      </c>
    </row>
    <row r="56" spans="1:9" s="28" customFormat="1" ht="13.5">
      <c r="A56" s="25"/>
      <c r="B56" s="45">
        <v>1091</v>
      </c>
      <c r="C56" s="25">
        <v>614200</v>
      </c>
      <c r="D56" s="26" t="s">
        <v>211</v>
      </c>
      <c r="E56" s="25" t="s">
        <v>347</v>
      </c>
      <c r="F56" s="67">
        <v>850000</v>
      </c>
      <c r="G56" s="67">
        <f t="shared" si="11"/>
        <v>637500</v>
      </c>
      <c r="H56" s="114">
        <v>600075.77</v>
      </c>
      <c r="I56" s="112">
        <f t="shared" si="8"/>
        <v>94.129532549019615</v>
      </c>
    </row>
    <row r="57" spans="1:9" s="28" customFormat="1" ht="13.5">
      <c r="A57" s="25"/>
      <c r="B57" s="45">
        <v>1091</v>
      </c>
      <c r="C57" s="25">
        <v>614200</v>
      </c>
      <c r="D57" s="26" t="s">
        <v>233</v>
      </c>
      <c r="E57" s="25" t="s">
        <v>231</v>
      </c>
      <c r="F57" s="67">
        <v>2000</v>
      </c>
      <c r="G57" s="67">
        <f t="shared" si="11"/>
        <v>1500</v>
      </c>
      <c r="H57" s="114">
        <v>5100</v>
      </c>
      <c r="I57" s="112">
        <f t="shared" si="8"/>
        <v>340</v>
      </c>
    </row>
    <row r="58" spans="1:9" s="28" customFormat="1" ht="15" customHeight="1">
      <c r="A58" s="25"/>
      <c r="B58" s="45">
        <v>1091</v>
      </c>
      <c r="C58" s="25">
        <v>614200</v>
      </c>
      <c r="D58" s="26" t="s">
        <v>234</v>
      </c>
      <c r="E58" s="85" t="s">
        <v>475</v>
      </c>
      <c r="F58" s="67">
        <v>25000</v>
      </c>
      <c r="G58" s="67">
        <f t="shared" si="11"/>
        <v>18750</v>
      </c>
      <c r="H58" s="114">
        <v>25000</v>
      </c>
      <c r="I58" s="112">
        <f t="shared" si="8"/>
        <v>133.33333333333331</v>
      </c>
    </row>
    <row r="59" spans="1:9" s="28" customFormat="1" ht="15" customHeight="1">
      <c r="A59" s="25"/>
      <c r="B59" s="45" t="s">
        <v>232</v>
      </c>
      <c r="C59" s="25">
        <v>614200</v>
      </c>
      <c r="D59" s="26" t="s">
        <v>235</v>
      </c>
      <c r="E59" s="85" t="s">
        <v>507</v>
      </c>
      <c r="F59" s="67">
        <v>60000</v>
      </c>
      <c r="G59" s="67">
        <f t="shared" si="11"/>
        <v>45000</v>
      </c>
      <c r="H59" s="114">
        <v>0</v>
      </c>
      <c r="I59" s="112">
        <f t="shared" ref="I59" si="12">SUM(H59/G59)*100</f>
        <v>0</v>
      </c>
    </row>
    <row r="60" spans="1:9" s="28" customFormat="1" ht="15" customHeight="1">
      <c r="A60" s="25"/>
      <c r="B60" s="45" t="s">
        <v>195</v>
      </c>
      <c r="C60" s="25">
        <v>614200</v>
      </c>
      <c r="D60" s="26" t="s">
        <v>236</v>
      </c>
      <c r="E60" s="85" t="s">
        <v>476</v>
      </c>
      <c r="F60" s="67">
        <v>15000</v>
      </c>
      <c r="G60" s="67">
        <f t="shared" si="11"/>
        <v>11250</v>
      </c>
      <c r="H60" s="114">
        <v>13111.11</v>
      </c>
      <c r="I60" s="112">
        <f t="shared" si="8"/>
        <v>116.5432</v>
      </c>
    </row>
    <row r="61" spans="1:9" s="28" customFormat="1" ht="16.5" customHeight="1">
      <c r="A61" s="25"/>
      <c r="B61" s="45" t="s">
        <v>232</v>
      </c>
      <c r="C61" s="25">
        <v>614200</v>
      </c>
      <c r="D61" s="26" t="s">
        <v>237</v>
      </c>
      <c r="E61" s="85" t="s">
        <v>373</v>
      </c>
      <c r="F61" s="67">
        <v>9820</v>
      </c>
      <c r="G61" s="67">
        <f t="shared" si="11"/>
        <v>7365</v>
      </c>
      <c r="H61" s="114">
        <v>8506.1200000000008</v>
      </c>
      <c r="I61" s="112">
        <f t="shared" si="8"/>
        <v>115.49382213170402</v>
      </c>
    </row>
    <row r="62" spans="1:9" s="28" customFormat="1" ht="24.75">
      <c r="A62" s="25"/>
      <c r="B62" s="45">
        <v>1091</v>
      </c>
      <c r="C62" s="25">
        <v>614200</v>
      </c>
      <c r="D62" s="26" t="s">
        <v>238</v>
      </c>
      <c r="E62" s="85" t="s">
        <v>439</v>
      </c>
      <c r="F62" s="67">
        <v>15000</v>
      </c>
      <c r="G62" s="67">
        <f t="shared" si="11"/>
        <v>11250</v>
      </c>
      <c r="H62" s="114">
        <v>14999.95</v>
      </c>
      <c r="I62" s="112">
        <f t="shared" si="8"/>
        <v>133.3328888888889</v>
      </c>
    </row>
    <row r="63" spans="1:9" s="28" customFormat="1" ht="13.5">
      <c r="A63" s="25"/>
      <c r="B63" s="45" t="s">
        <v>243</v>
      </c>
      <c r="C63" s="25">
        <v>614300</v>
      </c>
      <c r="D63" s="26" t="s">
        <v>240</v>
      </c>
      <c r="E63" s="25" t="s">
        <v>452</v>
      </c>
      <c r="F63" s="67">
        <v>29000</v>
      </c>
      <c r="G63" s="67">
        <f t="shared" si="11"/>
        <v>21750</v>
      </c>
      <c r="H63" s="114">
        <v>21753</v>
      </c>
      <c r="I63" s="112">
        <f t="shared" si="8"/>
        <v>100.01379310344826</v>
      </c>
    </row>
    <row r="64" spans="1:9" s="28" customFormat="1" ht="13.5">
      <c r="A64" s="25"/>
      <c r="B64" s="45" t="s">
        <v>243</v>
      </c>
      <c r="C64" s="25">
        <v>614300</v>
      </c>
      <c r="D64" s="26" t="s">
        <v>242</v>
      </c>
      <c r="E64" s="25" t="s">
        <v>453</v>
      </c>
      <c r="F64" s="67">
        <v>29000</v>
      </c>
      <c r="G64" s="67">
        <f t="shared" si="11"/>
        <v>21750</v>
      </c>
      <c r="H64" s="114">
        <v>21753</v>
      </c>
      <c r="I64" s="112">
        <f t="shared" si="8"/>
        <v>100.01379310344826</v>
      </c>
    </row>
    <row r="65" spans="1:9" s="28" customFormat="1" ht="13.5">
      <c r="A65" s="25"/>
      <c r="B65" s="45" t="s">
        <v>243</v>
      </c>
      <c r="C65" s="25">
        <v>614300</v>
      </c>
      <c r="D65" s="26" t="s">
        <v>244</v>
      </c>
      <c r="E65" s="25" t="s">
        <v>454</v>
      </c>
      <c r="F65" s="67">
        <v>21000</v>
      </c>
      <c r="G65" s="67">
        <f t="shared" si="11"/>
        <v>15750</v>
      </c>
      <c r="H65" s="114">
        <v>15750</v>
      </c>
      <c r="I65" s="112">
        <f t="shared" si="8"/>
        <v>100</v>
      </c>
    </row>
    <row r="66" spans="1:9" s="28" customFormat="1" ht="13.5">
      <c r="A66" s="25"/>
      <c r="B66" s="45" t="s">
        <v>243</v>
      </c>
      <c r="C66" s="25">
        <v>614300</v>
      </c>
      <c r="D66" s="26" t="s">
        <v>245</v>
      </c>
      <c r="E66" s="25" t="s">
        <v>455</v>
      </c>
      <c r="F66" s="67">
        <v>26000</v>
      </c>
      <c r="G66" s="67">
        <f t="shared" si="11"/>
        <v>19500</v>
      </c>
      <c r="H66" s="114">
        <v>20750</v>
      </c>
      <c r="I66" s="112">
        <f t="shared" si="8"/>
        <v>106.41025641025641</v>
      </c>
    </row>
    <row r="67" spans="1:9" s="28" customFormat="1" ht="24.75">
      <c r="A67" s="25"/>
      <c r="B67" s="45" t="s">
        <v>195</v>
      </c>
      <c r="C67" s="25">
        <v>614300</v>
      </c>
      <c r="D67" s="26" t="s">
        <v>246</v>
      </c>
      <c r="E67" s="85" t="s">
        <v>414</v>
      </c>
      <c r="F67" s="67">
        <v>20000</v>
      </c>
      <c r="G67" s="67">
        <f t="shared" si="11"/>
        <v>15000</v>
      </c>
      <c r="H67" s="114">
        <v>0</v>
      </c>
      <c r="I67" s="112">
        <f t="shared" si="8"/>
        <v>0</v>
      </c>
    </row>
    <row r="68" spans="1:9" s="28" customFormat="1" ht="13.5">
      <c r="A68" s="25"/>
      <c r="B68" s="45">
        <v>1091</v>
      </c>
      <c r="C68" s="25">
        <v>614300</v>
      </c>
      <c r="D68" s="26" t="s">
        <v>377</v>
      </c>
      <c r="E68" s="25" t="s">
        <v>362</v>
      </c>
      <c r="F68" s="67">
        <v>10000</v>
      </c>
      <c r="G68" s="67">
        <f t="shared" si="11"/>
        <v>7500</v>
      </c>
      <c r="H68" s="114">
        <v>10000</v>
      </c>
      <c r="I68" s="112">
        <f>SUM(H68/G68)*100</f>
        <v>133.33333333333331</v>
      </c>
    </row>
    <row r="69" spans="1:9" s="28" customFormat="1" ht="26.25" customHeight="1">
      <c r="A69" s="25"/>
      <c r="B69" s="45">
        <v>1091</v>
      </c>
      <c r="C69" s="25">
        <v>614300</v>
      </c>
      <c r="D69" s="26" t="s">
        <v>249</v>
      </c>
      <c r="E69" s="85" t="s">
        <v>509</v>
      </c>
      <c r="F69" s="67">
        <v>30000</v>
      </c>
      <c r="G69" s="67">
        <f t="shared" si="11"/>
        <v>22500</v>
      </c>
      <c r="H69" s="114">
        <v>30000</v>
      </c>
      <c r="I69" s="112">
        <f t="shared" si="8"/>
        <v>133.33333333333331</v>
      </c>
    </row>
    <row r="70" spans="1:9" s="28" customFormat="1" ht="13.5" customHeight="1">
      <c r="A70" s="25"/>
      <c r="B70" s="45" t="s">
        <v>195</v>
      </c>
      <c r="C70" s="25">
        <v>614300</v>
      </c>
      <c r="D70" s="26" t="s">
        <v>250</v>
      </c>
      <c r="E70" s="85" t="s">
        <v>462</v>
      </c>
      <c r="F70" s="67">
        <v>140000</v>
      </c>
      <c r="G70" s="67">
        <f t="shared" si="11"/>
        <v>105000</v>
      </c>
      <c r="H70" s="114">
        <v>126000</v>
      </c>
      <c r="I70" s="112">
        <f t="shared" si="8"/>
        <v>120</v>
      </c>
    </row>
    <row r="71" spans="1:9" s="28" customFormat="1" ht="12" customHeight="1">
      <c r="A71" s="25"/>
      <c r="B71" s="45">
        <v>1091</v>
      </c>
      <c r="C71" s="25">
        <v>614300</v>
      </c>
      <c r="D71" s="26" t="s">
        <v>251</v>
      </c>
      <c r="E71" s="85" t="s">
        <v>440</v>
      </c>
      <c r="F71" s="67">
        <v>5000</v>
      </c>
      <c r="G71" s="67">
        <f t="shared" si="11"/>
        <v>3750</v>
      </c>
      <c r="H71" s="114">
        <v>5000</v>
      </c>
      <c r="I71" s="112">
        <f t="shared" si="8"/>
        <v>133.33333333333331</v>
      </c>
    </row>
    <row r="72" spans="1:9" s="28" customFormat="1" ht="13.5">
      <c r="A72" s="25"/>
      <c r="B72" s="45" t="s">
        <v>195</v>
      </c>
      <c r="C72" s="25">
        <v>614300</v>
      </c>
      <c r="D72" s="26" t="s">
        <v>252</v>
      </c>
      <c r="E72" s="25" t="s">
        <v>361</v>
      </c>
      <c r="F72" s="67">
        <v>10000</v>
      </c>
      <c r="G72" s="67">
        <f t="shared" si="11"/>
        <v>7500</v>
      </c>
      <c r="H72" s="114">
        <v>10000</v>
      </c>
      <c r="I72" s="112">
        <f t="shared" si="8"/>
        <v>133.33333333333331</v>
      </c>
    </row>
    <row r="73" spans="1:9" s="28" customFormat="1" ht="13.5">
      <c r="A73" s="25"/>
      <c r="B73" s="46" t="s">
        <v>232</v>
      </c>
      <c r="C73" s="25">
        <v>614300</v>
      </c>
      <c r="D73" s="26" t="s">
        <v>253</v>
      </c>
      <c r="E73" s="25" t="s">
        <v>463</v>
      </c>
      <c r="F73" s="67">
        <v>140000</v>
      </c>
      <c r="G73" s="67">
        <f t="shared" si="11"/>
        <v>105000</v>
      </c>
      <c r="H73" s="114">
        <v>95000</v>
      </c>
      <c r="I73" s="112">
        <f t="shared" si="8"/>
        <v>90.476190476190482</v>
      </c>
    </row>
    <row r="74" spans="1:9" s="28" customFormat="1" ht="13.5">
      <c r="A74" s="25"/>
      <c r="B74" s="46" t="s">
        <v>232</v>
      </c>
      <c r="C74" s="25">
        <v>614300</v>
      </c>
      <c r="D74" s="26" t="s">
        <v>254</v>
      </c>
      <c r="E74" s="25" t="s">
        <v>456</v>
      </c>
      <c r="F74" s="67">
        <v>163000</v>
      </c>
      <c r="G74" s="67">
        <f t="shared" si="11"/>
        <v>122250</v>
      </c>
      <c r="H74" s="114">
        <v>125500</v>
      </c>
      <c r="I74" s="112">
        <f t="shared" si="8"/>
        <v>102.65848670756645</v>
      </c>
    </row>
    <row r="75" spans="1:9" s="28" customFormat="1" ht="13.5">
      <c r="A75" s="25"/>
      <c r="B75" s="46" t="s">
        <v>232</v>
      </c>
      <c r="C75" s="25">
        <v>614300</v>
      </c>
      <c r="D75" s="26" t="s">
        <v>255</v>
      </c>
      <c r="E75" s="25" t="s">
        <v>464</v>
      </c>
      <c r="F75" s="67">
        <v>40000</v>
      </c>
      <c r="G75" s="67">
        <f t="shared" si="11"/>
        <v>30000</v>
      </c>
      <c r="H75" s="114">
        <v>30000</v>
      </c>
      <c r="I75" s="112">
        <f t="shared" si="8"/>
        <v>100</v>
      </c>
    </row>
    <row r="76" spans="1:9" s="28" customFormat="1" ht="13.5">
      <c r="A76" s="25"/>
      <c r="B76" s="45" t="s">
        <v>229</v>
      </c>
      <c r="C76" s="25">
        <v>614300</v>
      </c>
      <c r="D76" s="26" t="s">
        <v>256</v>
      </c>
      <c r="E76" s="25" t="s">
        <v>239</v>
      </c>
      <c r="F76" s="67">
        <v>20500</v>
      </c>
      <c r="G76" s="67">
        <f t="shared" si="11"/>
        <v>15375</v>
      </c>
      <c r="H76" s="114">
        <v>16707</v>
      </c>
      <c r="I76" s="112">
        <f t="shared" si="8"/>
        <v>108.66341463414635</v>
      </c>
    </row>
    <row r="77" spans="1:9" s="28" customFormat="1" ht="13.5">
      <c r="A77" s="25"/>
      <c r="B77" s="45">
        <v>1091</v>
      </c>
      <c r="C77" s="25">
        <v>614300</v>
      </c>
      <c r="D77" s="26" t="s">
        <v>378</v>
      </c>
      <c r="E77" s="25" t="s">
        <v>356</v>
      </c>
      <c r="F77" s="67">
        <v>5000</v>
      </c>
      <c r="G77" s="67">
        <f t="shared" si="11"/>
        <v>3750</v>
      </c>
      <c r="H77" s="114">
        <v>5000</v>
      </c>
      <c r="I77" s="112">
        <f t="shared" si="8"/>
        <v>133.33333333333331</v>
      </c>
    </row>
    <row r="78" spans="1:9" s="28" customFormat="1" ht="13.5" hidden="1">
      <c r="A78" s="25"/>
      <c r="B78" s="45"/>
      <c r="C78" s="25"/>
      <c r="D78" s="26"/>
      <c r="E78" s="25" t="s">
        <v>457</v>
      </c>
      <c r="F78" s="67">
        <v>0</v>
      </c>
      <c r="G78" s="67">
        <f t="shared" si="11"/>
        <v>0</v>
      </c>
      <c r="H78" s="114">
        <v>0</v>
      </c>
      <c r="I78" s="112" t="e">
        <f t="shared" si="8"/>
        <v>#DIV/0!</v>
      </c>
    </row>
    <row r="79" spans="1:9" s="28" customFormat="1" ht="13.5" hidden="1">
      <c r="A79" s="25"/>
      <c r="B79" s="45"/>
      <c r="C79" s="25"/>
      <c r="D79" s="26"/>
      <c r="E79" s="25" t="s">
        <v>458</v>
      </c>
      <c r="F79" s="67">
        <v>0</v>
      </c>
      <c r="G79" s="67">
        <f t="shared" si="11"/>
        <v>0</v>
      </c>
      <c r="H79" s="114">
        <v>0</v>
      </c>
      <c r="I79" s="112" t="e">
        <f t="shared" si="8"/>
        <v>#DIV/0!</v>
      </c>
    </row>
    <row r="80" spans="1:9" s="28" customFormat="1" ht="13.5" hidden="1">
      <c r="A80" s="25"/>
      <c r="B80" s="45"/>
      <c r="C80" s="25"/>
      <c r="D80" s="26" t="s">
        <v>378</v>
      </c>
      <c r="E80" s="25" t="s">
        <v>459</v>
      </c>
      <c r="F80" s="67">
        <v>0</v>
      </c>
      <c r="G80" s="67">
        <f t="shared" si="11"/>
        <v>0</v>
      </c>
      <c r="H80" s="114">
        <v>0</v>
      </c>
      <c r="I80" s="112" t="e">
        <f t="shared" si="8"/>
        <v>#DIV/0!</v>
      </c>
    </row>
    <row r="81" spans="1:9" s="28" customFormat="1" ht="13.5">
      <c r="A81" s="25"/>
      <c r="B81" s="45" t="s">
        <v>195</v>
      </c>
      <c r="C81" s="25">
        <v>614300</v>
      </c>
      <c r="D81" s="26" t="s">
        <v>315</v>
      </c>
      <c r="E81" s="25" t="s">
        <v>333</v>
      </c>
      <c r="F81" s="67">
        <v>25000</v>
      </c>
      <c r="G81" s="67">
        <f t="shared" si="11"/>
        <v>18750</v>
      </c>
      <c r="H81" s="114">
        <v>24700</v>
      </c>
      <c r="I81" s="112">
        <f t="shared" si="8"/>
        <v>131.73333333333332</v>
      </c>
    </row>
    <row r="82" spans="1:9" s="28" customFormat="1" ht="13.5">
      <c r="A82" s="25"/>
      <c r="B82" s="45" t="s">
        <v>258</v>
      </c>
      <c r="C82" s="25">
        <v>614300</v>
      </c>
      <c r="D82" s="26" t="s">
        <v>490</v>
      </c>
      <c r="E82" s="25" t="s">
        <v>259</v>
      </c>
      <c r="F82" s="67">
        <v>80000</v>
      </c>
      <c r="G82" s="67">
        <f t="shared" si="11"/>
        <v>60000</v>
      </c>
      <c r="H82" s="114">
        <v>80000</v>
      </c>
      <c r="I82" s="112">
        <f t="shared" si="8"/>
        <v>133.33333333333331</v>
      </c>
    </row>
    <row r="83" spans="1:9" s="28" customFormat="1" ht="13.5">
      <c r="A83" s="25"/>
      <c r="B83" s="45" t="s">
        <v>248</v>
      </c>
      <c r="C83" s="25">
        <v>614300</v>
      </c>
      <c r="D83" s="26" t="s">
        <v>360</v>
      </c>
      <c r="E83" s="25" t="s">
        <v>306</v>
      </c>
      <c r="F83" s="67">
        <v>9000</v>
      </c>
      <c r="G83" s="67">
        <f t="shared" si="11"/>
        <v>6750</v>
      </c>
      <c r="H83" s="114">
        <v>9000</v>
      </c>
      <c r="I83" s="112">
        <f t="shared" si="8"/>
        <v>133.33333333333331</v>
      </c>
    </row>
    <row r="84" spans="1:9" s="28" customFormat="1" ht="13.5">
      <c r="A84" s="25"/>
      <c r="B84" s="45">
        <v>1091</v>
      </c>
      <c r="C84" s="25">
        <v>614400</v>
      </c>
      <c r="D84" s="26" t="s">
        <v>366</v>
      </c>
      <c r="E84" s="25" t="s">
        <v>241</v>
      </c>
      <c r="F84" s="67">
        <v>46000</v>
      </c>
      <c r="G84" s="67">
        <f t="shared" si="11"/>
        <v>34500</v>
      </c>
      <c r="H84" s="114">
        <v>34500</v>
      </c>
      <c r="I84" s="112">
        <f t="shared" si="8"/>
        <v>100</v>
      </c>
    </row>
    <row r="85" spans="1:9" s="28" customFormat="1" ht="12.75" customHeight="1">
      <c r="A85" s="25"/>
      <c r="B85" s="45" t="s">
        <v>184</v>
      </c>
      <c r="C85" s="25">
        <v>614400</v>
      </c>
      <c r="D85" s="26" t="s">
        <v>371</v>
      </c>
      <c r="E85" s="85" t="s">
        <v>438</v>
      </c>
      <c r="F85" s="67">
        <v>10000</v>
      </c>
      <c r="G85" s="67">
        <f t="shared" si="11"/>
        <v>7500</v>
      </c>
      <c r="H85" s="114">
        <v>10000</v>
      </c>
      <c r="I85" s="112">
        <f t="shared" si="8"/>
        <v>133.33333333333331</v>
      </c>
    </row>
    <row r="86" spans="1:9" s="28" customFormat="1" ht="13.5">
      <c r="A86" s="25"/>
      <c r="B86" s="45" t="s">
        <v>247</v>
      </c>
      <c r="C86" s="25">
        <v>614400</v>
      </c>
      <c r="D86" s="26" t="s">
        <v>372</v>
      </c>
      <c r="E86" s="25" t="s">
        <v>334</v>
      </c>
      <c r="F86" s="67">
        <v>406000</v>
      </c>
      <c r="G86" s="67">
        <f t="shared" si="11"/>
        <v>304500</v>
      </c>
      <c r="H86" s="114">
        <v>281500</v>
      </c>
      <c r="I86" s="112">
        <f t="shared" si="8"/>
        <v>92.446633825944176</v>
      </c>
    </row>
    <row r="87" spans="1:9" s="28" customFormat="1" ht="13.5">
      <c r="A87" s="25"/>
      <c r="B87" s="45" t="s">
        <v>248</v>
      </c>
      <c r="C87" s="25">
        <v>614400</v>
      </c>
      <c r="D87" s="26" t="s">
        <v>477</v>
      </c>
      <c r="E87" s="25" t="s">
        <v>357</v>
      </c>
      <c r="F87" s="67">
        <v>360000</v>
      </c>
      <c r="G87" s="67">
        <f t="shared" si="11"/>
        <v>270000</v>
      </c>
      <c r="H87" s="114">
        <v>272499.94</v>
      </c>
      <c r="I87" s="112">
        <f t="shared" si="8"/>
        <v>100.92590370370371</v>
      </c>
    </row>
    <row r="88" spans="1:9" s="28" customFormat="1" ht="13.5">
      <c r="A88" s="25"/>
      <c r="B88" s="45" t="s">
        <v>248</v>
      </c>
      <c r="C88" s="25">
        <v>614400</v>
      </c>
      <c r="D88" s="26" t="s">
        <v>478</v>
      </c>
      <c r="E88" s="25" t="s">
        <v>335</v>
      </c>
      <c r="F88" s="67">
        <v>32000</v>
      </c>
      <c r="G88" s="67">
        <f t="shared" si="11"/>
        <v>24000</v>
      </c>
      <c r="H88" s="114">
        <v>23999.94</v>
      </c>
      <c r="I88" s="112">
        <f t="shared" si="8"/>
        <v>99.999749999999992</v>
      </c>
    </row>
    <row r="89" spans="1:9" s="28" customFormat="1" ht="13.5">
      <c r="A89" s="25"/>
      <c r="B89" s="45" t="s">
        <v>248</v>
      </c>
      <c r="C89" s="25">
        <v>614400</v>
      </c>
      <c r="D89" s="26" t="s">
        <v>486</v>
      </c>
      <c r="E89" s="25" t="s">
        <v>336</v>
      </c>
      <c r="F89" s="67">
        <v>32000</v>
      </c>
      <c r="G89" s="67">
        <f t="shared" si="11"/>
        <v>24000</v>
      </c>
      <c r="H89" s="114">
        <v>23999.94</v>
      </c>
      <c r="I89" s="112">
        <f t="shared" si="8"/>
        <v>99.999749999999992</v>
      </c>
    </row>
    <row r="90" spans="1:9" s="28" customFormat="1" ht="13.5">
      <c r="A90" s="25"/>
      <c r="B90" s="45" t="s">
        <v>197</v>
      </c>
      <c r="C90" s="25">
        <v>614400</v>
      </c>
      <c r="D90" s="26" t="s">
        <v>487</v>
      </c>
      <c r="E90" s="25" t="s">
        <v>370</v>
      </c>
      <c r="F90" s="67">
        <v>47000</v>
      </c>
      <c r="G90" s="67">
        <f t="shared" si="11"/>
        <v>35250</v>
      </c>
      <c r="H90" s="114">
        <v>47000</v>
      </c>
      <c r="I90" s="112">
        <f t="shared" si="8"/>
        <v>133.33333333333331</v>
      </c>
    </row>
    <row r="91" spans="1:9" s="28" customFormat="1" ht="15" customHeight="1">
      <c r="A91" s="25"/>
      <c r="B91" s="45" t="s">
        <v>197</v>
      </c>
      <c r="C91" s="25">
        <v>614400</v>
      </c>
      <c r="D91" s="26" t="s">
        <v>488</v>
      </c>
      <c r="E91" s="85" t="s">
        <v>374</v>
      </c>
      <c r="F91" s="67">
        <v>20000</v>
      </c>
      <c r="G91" s="67">
        <f t="shared" si="11"/>
        <v>15000</v>
      </c>
      <c r="H91" s="114">
        <v>20000</v>
      </c>
      <c r="I91" s="112">
        <f t="shared" si="8"/>
        <v>133.33333333333331</v>
      </c>
    </row>
    <row r="92" spans="1:9" s="28" customFormat="1" ht="15.75" customHeight="1">
      <c r="A92" s="25"/>
      <c r="B92" s="45" t="s">
        <v>197</v>
      </c>
      <c r="C92" s="25">
        <v>614400</v>
      </c>
      <c r="D92" s="26" t="s">
        <v>489</v>
      </c>
      <c r="E92" s="85" t="s">
        <v>375</v>
      </c>
      <c r="F92" s="67">
        <v>13800</v>
      </c>
      <c r="G92" s="67">
        <f t="shared" si="11"/>
        <v>10350</v>
      </c>
      <c r="H92" s="114">
        <v>11000</v>
      </c>
      <c r="I92" s="112">
        <f t="shared" si="8"/>
        <v>106.28019323671498</v>
      </c>
    </row>
    <row r="93" spans="1:9" s="28" customFormat="1" ht="24.75">
      <c r="A93" s="25"/>
      <c r="B93" s="45" t="s">
        <v>197</v>
      </c>
      <c r="C93" s="25">
        <v>614400</v>
      </c>
      <c r="D93" s="26" t="s">
        <v>479</v>
      </c>
      <c r="E93" s="85" t="s">
        <v>493</v>
      </c>
      <c r="F93" s="67">
        <v>11200</v>
      </c>
      <c r="G93" s="67">
        <f t="shared" si="11"/>
        <v>8400</v>
      </c>
      <c r="H93" s="114">
        <v>0</v>
      </c>
      <c r="I93" s="112">
        <f t="shared" si="8"/>
        <v>0</v>
      </c>
    </row>
    <row r="94" spans="1:9" s="28" customFormat="1" ht="13.5">
      <c r="A94" s="25"/>
      <c r="B94" s="45" t="s">
        <v>248</v>
      </c>
      <c r="C94" s="25">
        <v>614400</v>
      </c>
      <c r="D94" s="26" t="s">
        <v>508</v>
      </c>
      <c r="E94" s="25" t="s">
        <v>406</v>
      </c>
      <c r="F94" s="67">
        <v>30000</v>
      </c>
      <c r="G94" s="67">
        <f t="shared" si="11"/>
        <v>22500</v>
      </c>
      <c r="H94" s="114">
        <v>0</v>
      </c>
      <c r="I94" s="112">
        <f t="shared" si="8"/>
        <v>0</v>
      </c>
    </row>
    <row r="95" spans="1:9" s="28" customFormat="1" ht="13.5">
      <c r="A95" s="25"/>
      <c r="B95" s="45"/>
      <c r="C95" s="25"/>
      <c r="D95" s="26"/>
      <c r="E95" s="53" t="s">
        <v>396</v>
      </c>
      <c r="F95" s="65">
        <f>SUM(F42)</f>
        <v>3441500</v>
      </c>
      <c r="G95" s="65">
        <f>SUM(G42)</f>
        <v>2581125</v>
      </c>
      <c r="H95" s="113">
        <f>SUM(H42)</f>
        <v>2652035.31</v>
      </c>
      <c r="I95" s="112">
        <f t="shared" si="8"/>
        <v>102.74726369315705</v>
      </c>
    </row>
    <row r="96" spans="1:9" s="16" customFormat="1" ht="12.75">
      <c r="A96" s="10" t="s">
        <v>386</v>
      </c>
      <c r="B96" s="13"/>
      <c r="C96" s="13"/>
      <c r="D96" s="13"/>
      <c r="E96" s="13" t="s">
        <v>429</v>
      </c>
      <c r="F96" s="63"/>
      <c r="G96" s="63"/>
      <c r="H96" s="111"/>
      <c r="I96" s="111"/>
    </row>
    <row r="97" spans="1:9" s="20" customFormat="1" ht="13.5">
      <c r="A97" s="17"/>
      <c r="B97" s="17"/>
      <c r="C97" s="17">
        <v>610000</v>
      </c>
      <c r="D97" s="18">
        <v>1</v>
      </c>
      <c r="E97" s="17" t="s">
        <v>182</v>
      </c>
      <c r="F97" s="64">
        <f>SUM(F98+F110)</f>
        <v>729000</v>
      </c>
      <c r="G97" s="64">
        <f>SUM(G98+G110)</f>
        <v>546750</v>
      </c>
      <c r="H97" s="112">
        <f>SUM(H98+H110)</f>
        <v>215786.18</v>
      </c>
      <c r="I97" s="112">
        <f t="shared" ref="I97:I125" si="13">SUM(H97/G97)*100</f>
        <v>39.467065386374031</v>
      </c>
    </row>
    <row r="98" spans="1:9" s="24" customFormat="1" ht="13.5">
      <c r="A98" s="21"/>
      <c r="B98" s="44"/>
      <c r="C98" s="21">
        <v>613000</v>
      </c>
      <c r="D98" s="22" t="s">
        <v>10</v>
      </c>
      <c r="E98" s="21" t="s">
        <v>183</v>
      </c>
      <c r="F98" s="65">
        <f>SUM(F99:F109)</f>
        <v>587000</v>
      </c>
      <c r="G98" s="65">
        <f>SUM(G99:G109)</f>
        <v>440250</v>
      </c>
      <c r="H98" s="113">
        <f>SUM(H99:H109)</f>
        <v>142586.18</v>
      </c>
      <c r="I98" s="112">
        <f t="shared" si="13"/>
        <v>32.387547984099939</v>
      </c>
    </row>
    <row r="99" spans="1:9" s="28" customFormat="1" ht="13.5">
      <c r="A99" s="25"/>
      <c r="B99" s="45" t="s">
        <v>286</v>
      </c>
      <c r="C99" s="25">
        <v>613100</v>
      </c>
      <c r="D99" s="26" t="s">
        <v>12</v>
      </c>
      <c r="E99" s="25" t="s">
        <v>330</v>
      </c>
      <c r="F99" s="67">
        <v>1000</v>
      </c>
      <c r="G99" s="67">
        <f t="shared" ref="G99:G109" si="14">SUM(F99/12)*9</f>
        <v>750</v>
      </c>
      <c r="H99" s="114">
        <v>0</v>
      </c>
      <c r="I99" s="112">
        <f t="shared" si="13"/>
        <v>0</v>
      </c>
    </row>
    <row r="100" spans="1:9" s="28" customFormat="1" ht="15" customHeight="1">
      <c r="A100" s="25"/>
      <c r="B100" s="45" t="s">
        <v>286</v>
      </c>
      <c r="C100" s="25">
        <v>613400</v>
      </c>
      <c r="D100" s="26" t="s">
        <v>20</v>
      </c>
      <c r="E100" s="85" t="s">
        <v>327</v>
      </c>
      <c r="F100" s="67">
        <v>10000</v>
      </c>
      <c r="G100" s="67">
        <f t="shared" si="14"/>
        <v>7500</v>
      </c>
      <c r="H100" s="114">
        <v>0</v>
      </c>
      <c r="I100" s="112">
        <f t="shared" si="13"/>
        <v>0</v>
      </c>
    </row>
    <row r="101" spans="1:9" s="28" customFormat="1" ht="13.5" customHeight="1">
      <c r="A101" s="25"/>
      <c r="B101" s="45" t="s">
        <v>286</v>
      </c>
      <c r="C101" s="25">
        <v>613400</v>
      </c>
      <c r="D101" s="26" t="s">
        <v>23</v>
      </c>
      <c r="E101" s="85" t="s">
        <v>325</v>
      </c>
      <c r="F101" s="67">
        <v>7000</v>
      </c>
      <c r="G101" s="67">
        <f t="shared" si="14"/>
        <v>5250</v>
      </c>
      <c r="H101" s="114">
        <v>0</v>
      </c>
      <c r="I101" s="112">
        <f t="shared" si="13"/>
        <v>0</v>
      </c>
    </row>
    <row r="102" spans="1:9" s="28" customFormat="1" ht="24.75">
      <c r="A102" s="25"/>
      <c r="B102" s="45" t="s">
        <v>286</v>
      </c>
      <c r="C102" s="25">
        <v>613700</v>
      </c>
      <c r="D102" s="26" t="s">
        <v>191</v>
      </c>
      <c r="E102" s="85" t="s">
        <v>338</v>
      </c>
      <c r="F102" s="67">
        <v>250000</v>
      </c>
      <c r="G102" s="67">
        <f t="shared" si="14"/>
        <v>187500</v>
      </c>
      <c r="H102" s="114">
        <v>0</v>
      </c>
      <c r="I102" s="112">
        <f t="shared" si="13"/>
        <v>0</v>
      </c>
    </row>
    <row r="103" spans="1:9" s="28" customFormat="1" ht="24.75">
      <c r="A103" s="25"/>
      <c r="B103" s="45" t="s">
        <v>286</v>
      </c>
      <c r="C103" s="25">
        <v>613700</v>
      </c>
      <c r="D103" s="26" t="s">
        <v>192</v>
      </c>
      <c r="E103" s="85" t="s">
        <v>339</v>
      </c>
      <c r="F103" s="67">
        <v>196000</v>
      </c>
      <c r="G103" s="67">
        <f t="shared" si="14"/>
        <v>147000</v>
      </c>
      <c r="H103" s="114">
        <v>118927.48</v>
      </c>
      <c r="I103" s="112">
        <f t="shared" si="13"/>
        <v>80.903047619047612</v>
      </c>
    </row>
    <row r="104" spans="1:9" s="28" customFormat="1" ht="16.5" customHeight="1">
      <c r="A104" s="25"/>
      <c r="B104" s="45" t="s">
        <v>286</v>
      </c>
      <c r="C104" s="25">
        <v>613700</v>
      </c>
      <c r="D104" s="26" t="s">
        <v>193</v>
      </c>
      <c r="E104" s="85" t="s">
        <v>398</v>
      </c>
      <c r="F104" s="67">
        <v>40000</v>
      </c>
      <c r="G104" s="67">
        <f t="shared" si="14"/>
        <v>30000</v>
      </c>
      <c r="H104" s="114">
        <v>17813.5</v>
      </c>
      <c r="I104" s="112">
        <f t="shared" si="13"/>
        <v>59.37833333333333</v>
      </c>
    </row>
    <row r="105" spans="1:9" s="28" customFormat="1" ht="24.75">
      <c r="A105" s="25"/>
      <c r="B105" s="45" t="s">
        <v>286</v>
      </c>
      <c r="C105" s="25">
        <v>613700</v>
      </c>
      <c r="D105" s="26" t="s">
        <v>194</v>
      </c>
      <c r="E105" s="85" t="s">
        <v>467</v>
      </c>
      <c r="F105" s="67">
        <v>21000</v>
      </c>
      <c r="G105" s="67">
        <f t="shared" si="14"/>
        <v>15750</v>
      </c>
      <c r="H105" s="114">
        <v>5845.2</v>
      </c>
      <c r="I105" s="112">
        <f t="shared" si="13"/>
        <v>37.112380952380953</v>
      </c>
    </row>
    <row r="106" spans="1:9" s="28" customFormat="1" ht="14.25" customHeight="1">
      <c r="A106" s="25"/>
      <c r="B106" s="45" t="s">
        <v>286</v>
      </c>
      <c r="C106" s="25">
        <v>613900</v>
      </c>
      <c r="D106" s="60" t="s">
        <v>341</v>
      </c>
      <c r="E106" s="85" t="s">
        <v>340</v>
      </c>
      <c r="F106" s="67">
        <v>49000</v>
      </c>
      <c r="G106" s="67">
        <f t="shared" si="14"/>
        <v>36750</v>
      </c>
      <c r="H106" s="114">
        <v>0</v>
      </c>
      <c r="I106" s="112">
        <f t="shared" si="13"/>
        <v>0</v>
      </c>
    </row>
    <row r="107" spans="1:9" s="28" customFormat="1" ht="13.5" customHeight="1">
      <c r="A107" s="25"/>
      <c r="B107" s="45" t="s">
        <v>286</v>
      </c>
      <c r="C107" s="25">
        <v>613900</v>
      </c>
      <c r="D107" s="26" t="s">
        <v>342</v>
      </c>
      <c r="E107" s="85" t="s">
        <v>465</v>
      </c>
      <c r="F107" s="67">
        <v>10000</v>
      </c>
      <c r="G107" s="67">
        <f t="shared" si="14"/>
        <v>7500</v>
      </c>
      <c r="H107" s="114">
        <v>0</v>
      </c>
      <c r="I107" s="112">
        <f t="shared" si="13"/>
        <v>0</v>
      </c>
    </row>
    <row r="108" spans="1:9" s="28" customFormat="1" ht="13.5">
      <c r="A108" s="25"/>
      <c r="B108" s="45" t="s">
        <v>286</v>
      </c>
      <c r="C108" s="25">
        <v>613900</v>
      </c>
      <c r="D108" s="26" t="s">
        <v>345</v>
      </c>
      <c r="E108" s="85" t="s">
        <v>466</v>
      </c>
      <c r="F108" s="67">
        <v>500</v>
      </c>
      <c r="G108" s="67">
        <f t="shared" si="14"/>
        <v>375</v>
      </c>
      <c r="H108" s="114">
        <v>0</v>
      </c>
      <c r="I108" s="112">
        <f t="shared" si="13"/>
        <v>0</v>
      </c>
    </row>
    <row r="109" spans="1:9" s="28" customFormat="1" ht="14.25" customHeight="1">
      <c r="A109" s="25"/>
      <c r="B109" s="45" t="s">
        <v>286</v>
      </c>
      <c r="C109" s="25">
        <v>613900</v>
      </c>
      <c r="D109" s="26" t="s">
        <v>381</v>
      </c>
      <c r="E109" s="85" t="s">
        <v>418</v>
      </c>
      <c r="F109" s="67">
        <v>2500</v>
      </c>
      <c r="G109" s="67">
        <f t="shared" si="14"/>
        <v>1875</v>
      </c>
      <c r="H109" s="114">
        <v>0</v>
      </c>
      <c r="I109" s="112">
        <f t="shared" si="13"/>
        <v>0</v>
      </c>
    </row>
    <row r="110" spans="1:9" s="24" customFormat="1" ht="13.5">
      <c r="A110" s="21"/>
      <c r="B110" s="44"/>
      <c r="C110" s="21">
        <v>614000</v>
      </c>
      <c r="D110" s="22" t="s">
        <v>29</v>
      </c>
      <c r="E110" s="86" t="s">
        <v>196</v>
      </c>
      <c r="F110" s="65">
        <f>SUM(F111:F120)</f>
        <v>142000</v>
      </c>
      <c r="G110" s="65">
        <f>SUM(G111:G120)</f>
        <v>106500</v>
      </c>
      <c r="H110" s="113">
        <f>SUM(H111:H120)</f>
        <v>73200</v>
      </c>
      <c r="I110" s="112">
        <f t="shared" si="13"/>
        <v>68.732394366197184</v>
      </c>
    </row>
    <row r="111" spans="1:9" s="28" customFormat="1" ht="26.25" customHeight="1">
      <c r="A111" s="25"/>
      <c r="B111" s="45" t="s">
        <v>286</v>
      </c>
      <c r="C111" s="25">
        <v>614100</v>
      </c>
      <c r="D111" s="26" t="s">
        <v>31</v>
      </c>
      <c r="E111" s="85" t="s">
        <v>480</v>
      </c>
      <c r="F111" s="67">
        <v>16000</v>
      </c>
      <c r="G111" s="67">
        <f t="shared" ref="G111:G120" si="15">SUM(F111/12)*9</f>
        <v>12000</v>
      </c>
      <c r="H111" s="114">
        <v>10700</v>
      </c>
      <c r="I111" s="112">
        <f t="shared" si="13"/>
        <v>89.166666666666671</v>
      </c>
    </row>
    <row r="112" spans="1:9" s="28" customFormat="1" ht="14.25" customHeight="1">
      <c r="A112" s="25"/>
      <c r="B112" s="45" t="s">
        <v>286</v>
      </c>
      <c r="C112" s="25">
        <v>614200</v>
      </c>
      <c r="D112" s="26" t="s">
        <v>198</v>
      </c>
      <c r="E112" s="85" t="s">
        <v>367</v>
      </c>
      <c r="F112" s="67">
        <v>30000</v>
      </c>
      <c r="G112" s="67">
        <f t="shared" si="15"/>
        <v>22500</v>
      </c>
      <c r="H112" s="114">
        <v>500</v>
      </c>
      <c r="I112" s="112">
        <f t="shared" si="13"/>
        <v>2.2222222222222223</v>
      </c>
    </row>
    <row r="113" spans="1:9" s="28" customFormat="1" ht="15" customHeight="1">
      <c r="A113" s="25"/>
      <c r="B113" s="45" t="s">
        <v>286</v>
      </c>
      <c r="C113" s="25">
        <v>614300</v>
      </c>
      <c r="D113" s="26" t="s">
        <v>201</v>
      </c>
      <c r="E113" s="85" t="s">
        <v>329</v>
      </c>
      <c r="F113" s="67">
        <v>15000</v>
      </c>
      <c r="G113" s="67">
        <f t="shared" si="15"/>
        <v>11250</v>
      </c>
      <c r="H113" s="114">
        <v>13000</v>
      </c>
      <c r="I113" s="112">
        <f t="shared" si="13"/>
        <v>115.55555555555554</v>
      </c>
    </row>
    <row r="114" spans="1:9" s="28" customFormat="1" ht="24.75" hidden="1">
      <c r="A114" s="25"/>
      <c r="B114" s="45"/>
      <c r="C114" s="25">
        <v>614300</v>
      </c>
      <c r="D114" s="26" t="s">
        <v>203</v>
      </c>
      <c r="E114" s="85" t="s">
        <v>448</v>
      </c>
      <c r="F114" s="67">
        <v>0</v>
      </c>
      <c r="G114" s="67">
        <f t="shared" si="15"/>
        <v>0</v>
      </c>
      <c r="H114" s="114">
        <v>0</v>
      </c>
      <c r="I114" s="112" t="e">
        <f t="shared" si="13"/>
        <v>#DIV/0!</v>
      </c>
    </row>
    <row r="115" spans="1:9" s="28" customFormat="1" ht="24.75" hidden="1">
      <c r="A115" s="25"/>
      <c r="B115" s="45"/>
      <c r="C115" s="25">
        <v>614400</v>
      </c>
      <c r="D115" s="26"/>
      <c r="E115" s="85" t="s">
        <v>447</v>
      </c>
      <c r="F115" s="67">
        <v>0</v>
      </c>
      <c r="G115" s="67">
        <f t="shared" si="15"/>
        <v>0</v>
      </c>
      <c r="H115" s="114">
        <v>0</v>
      </c>
      <c r="I115" s="112" t="e">
        <f t="shared" si="13"/>
        <v>#DIV/0!</v>
      </c>
    </row>
    <row r="116" spans="1:9" s="28" customFormat="1" ht="27.75" customHeight="1">
      <c r="A116" s="25"/>
      <c r="B116" s="45" t="s">
        <v>286</v>
      </c>
      <c r="C116" s="25">
        <v>614300</v>
      </c>
      <c r="D116" s="26" t="s">
        <v>203</v>
      </c>
      <c r="E116" s="85" t="s">
        <v>483</v>
      </c>
      <c r="F116" s="67">
        <v>24000</v>
      </c>
      <c r="G116" s="67">
        <f t="shared" si="15"/>
        <v>18000</v>
      </c>
      <c r="H116" s="114">
        <v>24000</v>
      </c>
      <c r="I116" s="112">
        <f t="shared" si="13"/>
        <v>133.33333333333331</v>
      </c>
    </row>
    <row r="117" spans="1:9" s="28" customFormat="1" ht="13.5" customHeight="1">
      <c r="A117" s="25"/>
      <c r="B117" s="45" t="s">
        <v>286</v>
      </c>
      <c r="C117" s="25">
        <v>614400</v>
      </c>
      <c r="D117" s="26" t="s">
        <v>206</v>
      </c>
      <c r="E117" s="85" t="s">
        <v>421</v>
      </c>
      <c r="F117" s="67">
        <v>12000</v>
      </c>
      <c r="G117" s="67">
        <f t="shared" si="15"/>
        <v>9000</v>
      </c>
      <c r="H117" s="114">
        <v>0</v>
      </c>
      <c r="I117" s="112">
        <f t="shared" si="13"/>
        <v>0</v>
      </c>
    </row>
    <row r="118" spans="1:9" s="28" customFormat="1" ht="27.75" customHeight="1">
      <c r="A118" s="25"/>
      <c r="B118" s="45" t="s">
        <v>286</v>
      </c>
      <c r="C118" s="25">
        <v>614400</v>
      </c>
      <c r="D118" s="26" t="s">
        <v>209</v>
      </c>
      <c r="E118" s="85" t="s">
        <v>484</v>
      </c>
      <c r="F118" s="67">
        <v>20000</v>
      </c>
      <c r="G118" s="67">
        <f t="shared" si="15"/>
        <v>15000</v>
      </c>
      <c r="H118" s="114">
        <v>20000</v>
      </c>
      <c r="I118" s="112">
        <f t="shared" si="13"/>
        <v>133.33333333333331</v>
      </c>
    </row>
    <row r="119" spans="1:9" s="28" customFormat="1" ht="27.75" customHeight="1">
      <c r="A119" s="25"/>
      <c r="B119" s="45" t="s">
        <v>286</v>
      </c>
      <c r="C119" s="25">
        <v>614400</v>
      </c>
      <c r="D119" s="26" t="s">
        <v>211</v>
      </c>
      <c r="E119" s="85" t="s">
        <v>485</v>
      </c>
      <c r="F119" s="67">
        <v>5000</v>
      </c>
      <c r="G119" s="67">
        <f t="shared" si="15"/>
        <v>3750</v>
      </c>
      <c r="H119" s="114">
        <v>5000</v>
      </c>
      <c r="I119" s="112">
        <f t="shared" si="13"/>
        <v>133.33333333333331</v>
      </c>
    </row>
    <row r="120" spans="1:9" s="28" customFormat="1" ht="13.5">
      <c r="A120" s="25"/>
      <c r="B120" s="45" t="s">
        <v>286</v>
      </c>
      <c r="C120" s="25">
        <v>614500</v>
      </c>
      <c r="D120" s="26" t="s">
        <v>233</v>
      </c>
      <c r="E120" s="85" t="s">
        <v>419</v>
      </c>
      <c r="F120" s="67">
        <v>20000</v>
      </c>
      <c r="G120" s="67">
        <f t="shared" si="15"/>
        <v>15000</v>
      </c>
      <c r="H120" s="114">
        <v>0</v>
      </c>
      <c r="I120" s="112">
        <f t="shared" si="13"/>
        <v>0</v>
      </c>
    </row>
    <row r="121" spans="1:9" s="24" customFormat="1" ht="13.5">
      <c r="A121" s="21"/>
      <c r="B121" s="44"/>
      <c r="C121" s="21">
        <v>821000</v>
      </c>
      <c r="D121" s="22">
        <v>2</v>
      </c>
      <c r="E121" s="87" t="s">
        <v>213</v>
      </c>
      <c r="F121" s="65">
        <f>SUM(F122:F124)</f>
        <v>598500</v>
      </c>
      <c r="G121" s="65">
        <f>SUM(G122:G124)</f>
        <v>448875</v>
      </c>
      <c r="H121" s="113">
        <f>SUM(H122:H124)</f>
        <v>473244.32</v>
      </c>
      <c r="I121" s="112">
        <f t="shared" si="13"/>
        <v>105.4289768866611</v>
      </c>
    </row>
    <row r="122" spans="1:9" s="28" customFormat="1" ht="13.5">
      <c r="A122" s="25"/>
      <c r="B122" s="45" t="s">
        <v>286</v>
      </c>
      <c r="C122" s="25">
        <v>821300</v>
      </c>
      <c r="D122" s="26" t="s">
        <v>54</v>
      </c>
      <c r="E122" s="85" t="s">
        <v>328</v>
      </c>
      <c r="F122" s="67">
        <v>380000</v>
      </c>
      <c r="G122" s="67">
        <f t="shared" ref="G122:G124" si="16">SUM(F122/12)*9</f>
        <v>285000</v>
      </c>
      <c r="H122" s="114">
        <v>348824.51</v>
      </c>
      <c r="I122" s="112">
        <f t="shared" si="13"/>
        <v>122.39456491228071</v>
      </c>
    </row>
    <row r="123" spans="1:9" s="28" customFormat="1" ht="12" customHeight="1">
      <c r="A123" s="25"/>
      <c r="B123" s="45" t="s">
        <v>286</v>
      </c>
      <c r="C123" s="25">
        <v>821300</v>
      </c>
      <c r="D123" s="26" t="s">
        <v>72</v>
      </c>
      <c r="E123" s="85" t="s">
        <v>420</v>
      </c>
      <c r="F123" s="67">
        <v>1500</v>
      </c>
      <c r="G123" s="67">
        <f t="shared" si="16"/>
        <v>1125</v>
      </c>
      <c r="H123" s="114">
        <v>0</v>
      </c>
      <c r="I123" s="112">
        <f t="shared" si="13"/>
        <v>0</v>
      </c>
    </row>
    <row r="124" spans="1:9" s="28" customFormat="1" ht="12.75" customHeight="1">
      <c r="A124" s="25"/>
      <c r="B124" s="45" t="s">
        <v>286</v>
      </c>
      <c r="C124" s="25">
        <v>821300</v>
      </c>
      <c r="D124" s="26" t="s">
        <v>82</v>
      </c>
      <c r="E124" s="85" t="s">
        <v>326</v>
      </c>
      <c r="F124" s="67">
        <v>217000</v>
      </c>
      <c r="G124" s="67">
        <f t="shared" si="16"/>
        <v>162750</v>
      </c>
      <c r="H124" s="114">
        <v>124419.81</v>
      </c>
      <c r="I124" s="112">
        <f t="shared" si="13"/>
        <v>76.448423963133635</v>
      </c>
    </row>
    <row r="125" spans="1:9" s="28" customFormat="1" ht="13.5">
      <c r="A125" s="25"/>
      <c r="B125" s="25"/>
      <c r="C125" s="25"/>
      <c r="D125" s="26"/>
      <c r="E125" s="53" t="s">
        <v>397</v>
      </c>
      <c r="F125" s="65">
        <f>SUM(F97+F121)</f>
        <v>1327500</v>
      </c>
      <c r="G125" s="65">
        <f>SUM(G97+G121)</f>
        <v>995625</v>
      </c>
      <c r="H125" s="113">
        <f>SUM(H97+H121)</f>
        <v>689030.5</v>
      </c>
      <c r="I125" s="112">
        <f t="shared" si="13"/>
        <v>69.205825486503443</v>
      </c>
    </row>
    <row r="126" spans="1:9" s="28" customFormat="1" ht="26.25" customHeight="1">
      <c r="A126" s="10" t="s">
        <v>387</v>
      </c>
      <c r="B126" s="13"/>
      <c r="C126" s="13"/>
      <c r="D126" s="14"/>
      <c r="E126" s="54" t="s">
        <v>430</v>
      </c>
      <c r="F126" s="63"/>
      <c r="G126" s="63"/>
      <c r="H126" s="111"/>
      <c r="I126" s="111"/>
    </row>
    <row r="127" spans="1:9" s="20" customFormat="1" ht="13.5">
      <c r="A127" s="17"/>
      <c r="B127" s="43"/>
      <c r="C127" s="17">
        <v>610000</v>
      </c>
      <c r="D127" s="18">
        <v>1</v>
      </c>
      <c r="E127" s="17" t="s">
        <v>182</v>
      </c>
      <c r="F127" s="64">
        <f>SUM(F128+F144+F149)</f>
        <v>4957700</v>
      </c>
      <c r="G127" s="64">
        <f>SUM(G128+G144+G149)</f>
        <v>3718275</v>
      </c>
      <c r="H127" s="112">
        <f>SUM(H128+H144+H149)</f>
        <v>3068358.32</v>
      </c>
      <c r="I127" s="112">
        <f t="shared" ref="I127:I161" si="17">SUM(H127/G127)*100</f>
        <v>82.521016331497805</v>
      </c>
    </row>
    <row r="128" spans="1:9" s="24" customFormat="1" ht="13.5">
      <c r="A128" s="21"/>
      <c r="B128" s="44"/>
      <c r="C128" s="21">
        <v>613000</v>
      </c>
      <c r="D128" s="22" t="s">
        <v>10</v>
      </c>
      <c r="E128" s="21" t="s">
        <v>183</v>
      </c>
      <c r="F128" s="65">
        <f>SUM(F129:F140)</f>
        <v>4246100</v>
      </c>
      <c r="G128" s="65">
        <f>SUM(G129:G140)</f>
        <v>3184575</v>
      </c>
      <c r="H128" s="113">
        <f>SUM(H129:H140)</f>
        <v>2513103.34</v>
      </c>
      <c r="I128" s="112">
        <f t="shared" si="17"/>
        <v>78.914873727263441</v>
      </c>
    </row>
    <row r="129" spans="1:9" s="28" customFormat="1" ht="13.5">
      <c r="A129" s="25"/>
      <c r="B129" s="45" t="s">
        <v>188</v>
      </c>
      <c r="C129" s="25">
        <v>613100</v>
      </c>
      <c r="D129" s="26" t="s">
        <v>12</v>
      </c>
      <c r="E129" s="25" t="s">
        <v>185</v>
      </c>
      <c r="F129" s="67">
        <v>1000</v>
      </c>
      <c r="G129" s="67">
        <f t="shared" ref="G129:G140" si="18">SUM(F129/12)*9</f>
        <v>750</v>
      </c>
      <c r="H129" s="114">
        <v>0</v>
      </c>
      <c r="I129" s="112">
        <f t="shared" si="17"/>
        <v>0</v>
      </c>
    </row>
    <row r="130" spans="1:9" s="28" customFormat="1" ht="13.5">
      <c r="A130" s="25"/>
      <c r="B130" s="45" t="s">
        <v>215</v>
      </c>
      <c r="C130" s="25">
        <v>613200</v>
      </c>
      <c r="D130" s="26" t="s">
        <v>20</v>
      </c>
      <c r="E130" s="25" t="s">
        <v>216</v>
      </c>
      <c r="F130" s="67">
        <v>280000</v>
      </c>
      <c r="G130" s="67">
        <f t="shared" si="18"/>
        <v>210000</v>
      </c>
      <c r="H130" s="114">
        <v>180784.33</v>
      </c>
      <c r="I130" s="112">
        <f t="shared" si="17"/>
        <v>86.087776190476177</v>
      </c>
    </row>
    <row r="131" spans="1:9" s="28" customFormat="1" ht="13.5">
      <c r="A131" s="25"/>
      <c r="B131" s="45" t="s">
        <v>217</v>
      </c>
      <c r="C131" s="25">
        <v>613300</v>
      </c>
      <c r="D131" s="26" t="s">
        <v>23</v>
      </c>
      <c r="E131" s="25" t="s">
        <v>358</v>
      </c>
      <c r="F131" s="67">
        <v>1165000</v>
      </c>
      <c r="G131" s="67">
        <f t="shared" si="18"/>
        <v>873750</v>
      </c>
      <c r="H131" s="114">
        <v>774264.37</v>
      </c>
      <c r="I131" s="112">
        <f t="shared" si="17"/>
        <v>88.613947925608002</v>
      </c>
    </row>
    <row r="132" spans="1:9" s="28" customFormat="1" ht="13.5">
      <c r="A132" s="25"/>
      <c r="B132" s="45" t="s">
        <v>217</v>
      </c>
      <c r="C132" s="25">
        <v>613300</v>
      </c>
      <c r="D132" s="26" t="s">
        <v>191</v>
      </c>
      <c r="E132" s="25" t="s">
        <v>343</v>
      </c>
      <c r="F132" s="67">
        <v>780000</v>
      </c>
      <c r="G132" s="67">
        <f t="shared" si="18"/>
        <v>585000</v>
      </c>
      <c r="H132" s="114">
        <v>607268.89</v>
      </c>
      <c r="I132" s="112">
        <f t="shared" si="17"/>
        <v>103.80664786324787</v>
      </c>
    </row>
    <row r="133" spans="1:9" s="28" customFormat="1" ht="13.5">
      <c r="A133" s="25"/>
      <c r="B133" s="45" t="s">
        <v>218</v>
      </c>
      <c r="C133" s="25">
        <v>613300</v>
      </c>
      <c r="D133" s="26" t="s">
        <v>192</v>
      </c>
      <c r="E133" s="25" t="s">
        <v>413</v>
      </c>
      <c r="F133" s="67">
        <v>435200</v>
      </c>
      <c r="G133" s="67">
        <f t="shared" si="18"/>
        <v>326400</v>
      </c>
      <c r="H133" s="114">
        <v>246153.46</v>
      </c>
      <c r="I133" s="112">
        <f t="shared" si="17"/>
        <v>75.414662990196078</v>
      </c>
    </row>
    <row r="134" spans="1:9" s="28" customFormat="1" ht="13.5">
      <c r="A134" s="25"/>
      <c r="B134" s="45" t="s">
        <v>218</v>
      </c>
      <c r="C134" s="25">
        <v>613300</v>
      </c>
      <c r="D134" s="26" t="s">
        <v>193</v>
      </c>
      <c r="E134" s="25" t="s">
        <v>505</v>
      </c>
      <c r="F134" s="67">
        <v>92400</v>
      </c>
      <c r="G134" s="67">
        <f t="shared" si="18"/>
        <v>69300</v>
      </c>
      <c r="H134" s="114">
        <v>36966.31</v>
      </c>
      <c r="I134" s="112">
        <f t="shared" si="17"/>
        <v>53.342438672438675</v>
      </c>
    </row>
    <row r="135" spans="1:9" s="28" customFormat="1" ht="15.75" customHeight="1">
      <c r="A135" s="25"/>
      <c r="B135" s="45" t="s">
        <v>369</v>
      </c>
      <c r="C135" s="25">
        <v>613300</v>
      </c>
      <c r="D135" s="26" t="s">
        <v>194</v>
      </c>
      <c r="E135" s="85" t="s">
        <v>409</v>
      </c>
      <c r="F135" s="67">
        <v>320000</v>
      </c>
      <c r="G135" s="67">
        <f t="shared" si="18"/>
        <v>240000</v>
      </c>
      <c r="H135" s="114">
        <v>254724.74</v>
      </c>
      <c r="I135" s="112">
        <f t="shared" si="17"/>
        <v>106.13530833333333</v>
      </c>
    </row>
    <row r="136" spans="1:9" s="28" customFormat="1" ht="24.75">
      <c r="A136" s="25"/>
      <c r="B136" s="45" t="s">
        <v>218</v>
      </c>
      <c r="C136" s="25">
        <v>613300</v>
      </c>
      <c r="D136" s="26" t="s">
        <v>341</v>
      </c>
      <c r="E136" s="85" t="s">
        <v>424</v>
      </c>
      <c r="F136" s="67">
        <v>390000</v>
      </c>
      <c r="G136" s="67">
        <f t="shared" si="18"/>
        <v>292500</v>
      </c>
      <c r="H136" s="114">
        <v>214473.51</v>
      </c>
      <c r="I136" s="112">
        <f t="shared" si="17"/>
        <v>73.324276923076923</v>
      </c>
    </row>
    <row r="137" spans="1:9" s="28" customFormat="1" ht="13.5">
      <c r="A137" s="25"/>
      <c r="B137" s="45" t="s">
        <v>190</v>
      </c>
      <c r="C137" s="25">
        <v>613700</v>
      </c>
      <c r="D137" s="60" t="s">
        <v>342</v>
      </c>
      <c r="E137" s="25" t="s">
        <v>344</v>
      </c>
      <c r="F137" s="67">
        <v>655000</v>
      </c>
      <c r="G137" s="67">
        <f t="shared" si="18"/>
        <v>491250</v>
      </c>
      <c r="H137" s="114">
        <v>122654.2</v>
      </c>
      <c r="I137" s="112">
        <f t="shared" si="17"/>
        <v>24.967776081424937</v>
      </c>
    </row>
    <row r="138" spans="1:9" s="28" customFormat="1" ht="13.5">
      <c r="A138" s="25"/>
      <c r="B138" s="45" t="s">
        <v>188</v>
      </c>
      <c r="C138" s="25">
        <v>613900</v>
      </c>
      <c r="D138" s="60" t="s">
        <v>345</v>
      </c>
      <c r="E138" s="25" t="s">
        <v>451</v>
      </c>
      <c r="F138" s="67">
        <v>500</v>
      </c>
      <c r="G138" s="67">
        <f t="shared" si="18"/>
        <v>375</v>
      </c>
      <c r="H138" s="114">
        <v>0</v>
      </c>
      <c r="I138" s="112">
        <f t="shared" si="17"/>
        <v>0</v>
      </c>
    </row>
    <row r="139" spans="1:9" s="28" customFormat="1" ht="13.5">
      <c r="A139" s="25"/>
      <c r="B139" s="45" t="s">
        <v>188</v>
      </c>
      <c r="C139" s="25">
        <v>613900</v>
      </c>
      <c r="D139" s="60" t="s">
        <v>381</v>
      </c>
      <c r="E139" s="25" t="s">
        <v>186</v>
      </c>
      <c r="F139" s="67">
        <v>59200</v>
      </c>
      <c r="G139" s="67">
        <f t="shared" si="18"/>
        <v>44400</v>
      </c>
      <c r="H139" s="114">
        <v>49514.16</v>
      </c>
      <c r="I139" s="112">
        <f t="shared" si="17"/>
        <v>111.51837837837839</v>
      </c>
    </row>
    <row r="140" spans="1:9" s="28" customFormat="1" ht="13.5">
      <c r="A140" s="25"/>
      <c r="B140" s="45" t="s">
        <v>190</v>
      </c>
      <c r="C140" s="25">
        <v>613900</v>
      </c>
      <c r="D140" s="60" t="s">
        <v>423</v>
      </c>
      <c r="E140" s="25" t="s">
        <v>220</v>
      </c>
      <c r="F140" s="67">
        <v>67800</v>
      </c>
      <c r="G140" s="67">
        <f t="shared" si="18"/>
        <v>50850</v>
      </c>
      <c r="H140" s="114">
        <v>26299.37</v>
      </c>
      <c r="I140" s="112">
        <f t="shared" si="17"/>
        <v>51.71950835791543</v>
      </c>
    </row>
    <row r="141" spans="1:9" s="24" customFormat="1" ht="13.5" hidden="1">
      <c r="A141" s="21"/>
      <c r="B141" s="44"/>
      <c r="C141" s="21"/>
      <c r="D141" s="22"/>
      <c r="E141" s="21"/>
      <c r="F141" s="65"/>
      <c r="G141" s="65"/>
      <c r="H141" s="113"/>
      <c r="I141" s="112" t="e">
        <f t="shared" si="17"/>
        <v>#DIV/0!</v>
      </c>
    </row>
    <row r="142" spans="1:9" s="28" customFormat="1" ht="13.5" hidden="1">
      <c r="A142" s="25"/>
      <c r="B142" s="45"/>
      <c r="C142" s="25"/>
      <c r="D142" s="26"/>
      <c r="E142" s="25"/>
      <c r="F142" s="67"/>
      <c r="G142" s="67"/>
      <c r="H142" s="114"/>
      <c r="I142" s="112" t="e">
        <f t="shared" si="17"/>
        <v>#DIV/0!</v>
      </c>
    </row>
    <row r="143" spans="1:9" s="28" customFormat="1" ht="13.5" hidden="1">
      <c r="A143" s="25"/>
      <c r="B143" s="45"/>
      <c r="C143" s="25"/>
      <c r="D143" s="60"/>
      <c r="E143" s="25"/>
      <c r="F143" s="67"/>
      <c r="G143" s="67"/>
      <c r="H143" s="114"/>
      <c r="I143" s="112" t="e">
        <f t="shared" si="17"/>
        <v>#DIV/0!</v>
      </c>
    </row>
    <row r="144" spans="1:9" s="24" customFormat="1" ht="13.5">
      <c r="A144" s="21"/>
      <c r="B144" s="44"/>
      <c r="C144" s="21">
        <v>614000</v>
      </c>
      <c r="D144" s="22" t="s">
        <v>29</v>
      </c>
      <c r="E144" s="21" t="s">
        <v>196</v>
      </c>
      <c r="F144" s="65">
        <f>SUM(F145:F148)</f>
        <v>311600</v>
      </c>
      <c r="G144" s="65">
        <f>SUM(G145:G148)</f>
        <v>233700</v>
      </c>
      <c r="H144" s="113">
        <f>SUM(H145:H148)</f>
        <v>213651.06</v>
      </c>
      <c r="I144" s="112">
        <f t="shared" si="17"/>
        <v>91.421078305519899</v>
      </c>
    </row>
    <row r="145" spans="1:9" s="28" customFormat="1" ht="13.5">
      <c r="A145" s="25"/>
      <c r="B145" s="45" t="s">
        <v>243</v>
      </c>
      <c r="C145" s="25">
        <v>614100</v>
      </c>
      <c r="D145" s="26" t="s">
        <v>31</v>
      </c>
      <c r="E145" s="25" t="s">
        <v>355</v>
      </c>
      <c r="F145" s="67">
        <v>104000</v>
      </c>
      <c r="G145" s="67">
        <f t="shared" ref="G145:G148" si="19">SUM(F145/12)*9</f>
        <v>78000</v>
      </c>
      <c r="H145" s="114">
        <v>78000</v>
      </c>
      <c r="I145" s="112">
        <f t="shared" si="17"/>
        <v>100</v>
      </c>
    </row>
    <row r="146" spans="1:9" s="28" customFormat="1" ht="13.5">
      <c r="A146" s="25"/>
      <c r="B146" s="45" t="s">
        <v>215</v>
      </c>
      <c r="C146" s="25">
        <v>614100</v>
      </c>
      <c r="D146" s="26" t="s">
        <v>198</v>
      </c>
      <c r="E146" s="25" t="s">
        <v>281</v>
      </c>
      <c r="F146" s="67">
        <v>180000</v>
      </c>
      <c r="G146" s="67">
        <f t="shared" si="19"/>
        <v>135000</v>
      </c>
      <c r="H146" s="114">
        <v>118066.25</v>
      </c>
      <c r="I146" s="112">
        <f t="shared" si="17"/>
        <v>87.456481481481489</v>
      </c>
    </row>
    <row r="147" spans="1:9" s="28" customFormat="1" ht="13.5">
      <c r="A147" s="25"/>
      <c r="B147" s="45">
        <v>1091</v>
      </c>
      <c r="C147" s="25">
        <v>614200</v>
      </c>
      <c r="D147" s="26" t="s">
        <v>201</v>
      </c>
      <c r="E147" s="25" t="s">
        <v>503</v>
      </c>
      <c r="F147" s="67">
        <v>12600</v>
      </c>
      <c r="G147" s="67">
        <f t="shared" si="19"/>
        <v>9450</v>
      </c>
      <c r="H147" s="114">
        <v>12584.81</v>
      </c>
      <c r="I147" s="112">
        <f t="shared" si="17"/>
        <v>133.17259259259259</v>
      </c>
    </row>
    <row r="148" spans="1:9" s="28" customFormat="1" ht="13.5">
      <c r="A148" s="25"/>
      <c r="B148" s="45" t="s">
        <v>190</v>
      </c>
      <c r="C148" s="25">
        <v>614400</v>
      </c>
      <c r="D148" s="26" t="s">
        <v>203</v>
      </c>
      <c r="E148" s="25" t="s">
        <v>422</v>
      </c>
      <c r="F148" s="67">
        <v>15000</v>
      </c>
      <c r="G148" s="67">
        <f t="shared" si="19"/>
        <v>11250</v>
      </c>
      <c r="H148" s="114">
        <v>5000</v>
      </c>
      <c r="I148" s="112">
        <f t="shared" si="17"/>
        <v>44.444444444444443</v>
      </c>
    </row>
    <row r="149" spans="1:9" s="24" customFormat="1" ht="13.5">
      <c r="A149" s="21"/>
      <c r="B149" s="44"/>
      <c r="C149" s="21">
        <v>61600</v>
      </c>
      <c r="D149" s="22" t="s">
        <v>45</v>
      </c>
      <c r="E149" s="21" t="s">
        <v>221</v>
      </c>
      <c r="F149" s="65">
        <f>SUM(F150)</f>
        <v>400000</v>
      </c>
      <c r="G149" s="65">
        <f>SUM(G150)</f>
        <v>300000</v>
      </c>
      <c r="H149" s="113">
        <f>SUM(H150)</f>
        <v>341603.92</v>
      </c>
      <c r="I149" s="112">
        <f t="shared" si="17"/>
        <v>113.86797333333334</v>
      </c>
    </row>
    <row r="150" spans="1:9" s="28" customFormat="1" ht="13.5">
      <c r="A150" s="25"/>
      <c r="B150" s="45" t="s">
        <v>222</v>
      </c>
      <c r="C150" s="25">
        <v>616100</v>
      </c>
      <c r="D150" s="26" t="s">
        <v>47</v>
      </c>
      <c r="E150" s="25" t="s">
        <v>223</v>
      </c>
      <c r="F150" s="67">
        <v>400000</v>
      </c>
      <c r="G150" s="67">
        <f>SUM(F150/12)*9</f>
        <v>300000</v>
      </c>
      <c r="H150" s="114">
        <v>341603.92</v>
      </c>
      <c r="I150" s="112">
        <f t="shared" si="17"/>
        <v>113.86797333333334</v>
      </c>
    </row>
    <row r="151" spans="1:9" s="24" customFormat="1" ht="13.5">
      <c r="A151" s="21"/>
      <c r="B151" s="44"/>
      <c r="C151" s="21">
        <v>821000</v>
      </c>
      <c r="D151" s="22" t="s">
        <v>308</v>
      </c>
      <c r="E151" s="53" t="s">
        <v>213</v>
      </c>
      <c r="F151" s="65">
        <f>SUM(F152:F159)</f>
        <v>12841000</v>
      </c>
      <c r="G151" s="65">
        <f>SUM(G152:G159)</f>
        <v>9630750</v>
      </c>
      <c r="H151" s="113">
        <f>SUM(H152:H159)</f>
        <v>2526704.16</v>
      </c>
      <c r="I151" s="112">
        <f t="shared" si="17"/>
        <v>26.235798458064014</v>
      </c>
    </row>
    <row r="152" spans="1:9" s="28" customFormat="1" ht="13.5">
      <c r="A152" s="25"/>
      <c r="B152" s="45" t="s">
        <v>188</v>
      </c>
      <c r="C152" s="25">
        <v>821100</v>
      </c>
      <c r="D152" s="26" t="s">
        <v>54</v>
      </c>
      <c r="E152" s="25" t="s">
        <v>324</v>
      </c>
      <c r="F152" s="67">
        <v>5000</v>
      </c>
      <c r="G152" s="67">
        <f t="shared" ref="G152:G160" si="20">SUM(F152/12)*9</f>
        <v>3750</v>
      </c>
      <c r="H152" s="114">
        <v>0</v>
      </c>
      <c r="I152" s="112">
        <f t="shared" si="17"/>
        <v>0</v>
      </c>
    </row>
    <row r="153" spans="1:9" s="28" customFormat="1" ht="13.5">
      <c r="A153" s="25"/>
      <c r="B153" s="45" t="s">
        <v>188</v>
      </c>
      <c r="C153" s="25">
        <v>821500</v>
      </c>
      <c r="D153" s="26" t="s">
        <v>72</v>
      </c>
      <c r="E153" s="25" t="s">
        <v>346</v>
      </c>
      <c r="F153" s="67">
        <v>50000</v>
      </c>
      <c r="G153" s="67">
        <f t="shared" si="20"/>
        <v>37500</v>
      </c>
      <c r="H153" s="114">
        <v>7365.15</v>
      </c>
      <c r="I153" s="112">
        <f t="shared" si="17"/>
        <v>19.6404</v>
      </c>
    </row>
    <row r="154" spans="1:9" s="28" customFormat="1" ht="13.5">
      <c r="A154" s="25"/>
      <c r="B154" s="45" t="s">
        <v>188</v>
      </c>
      <c r="C154" s="25">
        <v>821600</v>
      </c>
      <c r="D154" s="26" t="s">
        <v>82</v>
      </c>
      <c r="E154" s="25" t="s">
        <v>364</v>
      </c>
      <c r="F154" s="67">
        <v>7880100</v>
      </c>
      <c r="G154" s="67">
        <f t="shared" si="20"/>
        <v>5910075</v>
      </c>
      <c r="H154" s="114">
        <v>1390013.53</v>
      </c>
      <c r="I154" s="112">
        <f t="shared" si="17"/>
        <v>23.519389009445735</v>
      </c>
    </row>
    <row r="155" spans="1:9" s="28" customFormat="1" ht="13.5" customHeight="1">
      <c r="A155" s="25"/>
      <c r="B155" s="45" t="s">
        <v>188</v>
      </c>
      <c r="C155" s="25">
        <v>821600</v>
      </c>
      <c r="D155" s="26" t="s">
        <v>88</v>
      </c>
      <c r="E155" s="85" t="s">
        <v>376</v>
      </c>
      <c r="F155" s="67">
        <v>750000</v>
      </c>
      <c r="G155" s="67">
        <f t="shared" si="20"/>
        <v>562500</v>
      </c>
      <c r="H155" s="114">
        <v>418609.11</v>
      </c>
      <c r="I155" s="112">
        <f t="shared" si="17"/>
        <v>74.419397333333322</v>
      </c>
    </row>
    <row r="156" spans="1:9" s="28" customFormat="1" ht="13.5" customHeight="1">
      <c r="A156" s="25"/>
      <c r="B156" s="45" t="s">
        <v>188</v>
      </c>
      <c r="C156" s="25">
        <v>821600</v>
      </c>
      <c r="D156" s="26" t="s">
        <v>94</v>
      </c>
      <c r="E156" s="85" t="s">
        <v>363</v>
      </c>
      <c r="F156" s="67">
        <v>3875900</v>
      </c>
      <c r="G156" s="67">
        <f t="shared" si="20"/>
        <v>2906925</v>
      </c>
      <c r="H156" s="114">
        <v>453338.7</v>
      </c>
      <c r="I156" s="112">
        <f t="shared" si="17"/>
        <v>15.595128873293945</v>
      </c>
    </row>
    <row r="157" spans="1:9" s="28" customFormat="1" ht="14.25" customHeight="1">
      <c r="A157" s="25"/>
      <c r="B157" s="45" t="s">
        <v>188</v>
      </c>
      <c r="C157" s="25">
        <v>821600</v>
      </c>
      <c r="D157" s="26" t="s">
        <v>121</v>
      </c>
      <c r="E157" s="85" t="s">
        <v>307</v>
      </c>
      <c r="F157" s="67">
        <v>230000</v>
      </c>
      <c r="G157" s="67">
        <f t="shared" si="20"/>
        <v>172500</v>
      </c>
      <c r="H157" s="114">
        <v>257377.67</v>
      </c>
      <c r="I157" s="112">
        <f t="shared" si="17"/>
        <v>149.2044463768116</v>
      </c>
    </row>
    <row r="158" spans="1:9" s="28" customFormat="1" ht="13.5">
      <c r="A158" s="25"/>
      <c r="B158" s="45" t="s">
        <v>190</v>
      </c>
      <c r="C158" s="25">
        <v>821600</v>
      </c>
      <c r="D158" s="26" t="s">
        <v>151</v>
      </c>
      <c r="E158" s="25" t="s">
        <v>337</v>
      </c>
      <c r="F158" s="67">
        <v>30000</v>
      </c>
      <c r="G158" s="67">
        <f t="shared" si="20"/>
        <v>22500</v>
      </c>
      <c r="H158" s="114">
        <v>0</v>
      </c>
      <c r="I158" s="112">
        <f t="shared" si="17"/>
        <v>0</v>
      </c>
    </row>
    <row r="159" spans="1:9" s="28" customFormat="1" ht="13.5">
      <c r="A159" s="25"/>
      <c r="B159" s="45" t="s">
        <v>214</v>
      </c>
      <c r="C159" s="25">
        <v>821600</v>
      </c>
      <c r="D159" s="26" t="s">
        <v>158</v>
      </c>
      <c r="E159" s="25" t="s">
        <v>331</v>
      </c>
      <c r="F159" s="67">
        <v>20000</v>
      </c>
      <c r="G159" s="67">
        <f t="shared" si="20"/>
        <v>15000</v>
      </c>
      <c r="H159" s="114">
        <v>0</v>
      </c>
      <c r="I159" s="112">
        <f t="shared" si="17"/>
        <v>0</v>
      </c>
    </row>
    <row r="160" spans="1:9" s="24" customFormat="1" ht="13.5">
      <c r="A160" s="21"/>
      <c r="B160" s="44" t="s">
        <v>222</v>
      </c>
      <c r="C160" s="21">
        <v>823100</v>
      </c>
      <c r="D160" s="22">
        <v>3</v>
      </c>
      <c r="E160" s="21" t="s">
        <v>224</v>
      </c>
      <c r="F160" s="65">
        <v>1040000</v>
      </c>
      <c r="G160" s="67">
        <f t="shared" si="20"/>
        <v>780000</v>
      </c>
      <c r="H160" s="113">
        <v>899638.24</v>
      </c>
      <c r="I160" s="112">
        <f t="shared" si="17"/>
        <v>115.33823589743591</v>
      </c>
    </row>
    <row r="161" spans="1:9" s="28" customFormat="1" ht="13.5">
      <c r="A161" s="25"/>
      <c r="B161" s="45"/>
      <c r="C161" s="25"/>
      <c r="D161" s="26"/>
      <c r="E161" s="53" t="s">
        <v>399</v>
      </c>
      <c r="F161" s="65">
        <f>SUM(F127+F151+F160)</f>
        <v>18838700</v>
      </c>
      <c r="G161" s="65">
        <f>SUM(G127+G151+G160)</f>
        <v>14129025</v>
      </c>
      <c r="H161" s="113">
        <f>SUM(H127+H151+H160)</f>
        <v>6494700.7200000007</v>
      </c>
      <c r="I161" s="112">
        <f t="shared" si="17"/>
        <v>45.96708350363879</v>
      </c>
    </row>
    <row r="162" spans="1:9" s="28" customFormat="1" ht="12.75" hidden="1">
      <c r="A162" s="25"/>
      <c r="B162" s="25"/>
      <c r="C162" s="25"/>
      <c r="D162" s="26"/>
      <c r="E162" s="53"/>
      <c r="F162" s="65"/>
      <c r="G162" s="65"/>
      <c r="H162" s="113"/>
      <c r="I162" s="113"/>
    </row>
    <row r="163" spans="1:9" s="28" customFormat="1" ht="12.75">
      <c r="A163" s="10" t="s">
        <v>388</v>
      </c>
      <c r="B163" s="13"/>
      <c r="C163" s="13"/>
      <c r="D163" s="14"/>
      <c r="E163" s="54" t="s">
        <v>431</v>
      </c>
      <c r="F163" s="63"/>
      <c r="G163" s="63"/>
      <c r="H163" s="111"/>
      <c r="I163" s="111"/>
    </row>
    <row r="164" spans="1:9" s="20" customFormat="1" ht="13.5">
      <c r="A164" s="17"/>
      <c r="B164" s="17"/>
      <c r="C164" s="17">
        <v>610000</v>
      </c>
      <c r="D164" s="18">
        <v>1</v>
      </c>
      <c r="E164" s="17" t="s">
        <v>182</v>
      </c>
      <c r="F164" s="64">
        <f>SUM(F165+F168+F170)</f>
        <v>5197900</v>
      </c>
      <c r="G164" s="64">
        <f>SUM(G165+G168+G170)</f>
        <v>3898425</v>
      </c>
      <c r="H164" s="112">
        <f>SUM(H165+H168+H170)</f>
        <v>3583185.92</v>
      </c>
      <c r="I164" s="112">
        <f t="shared" ref="I164:I187" si="21">SUM(H164/G164)*100</f>
        <v>91.913681037855028</v>
      </c>
    </row>
    <row r="165" spans="1:9" s="24" customFormat="1" ht="13.5">
      <c r="A165" s="21"/>
      <c r="B165" s="44"/>
      <c r="C165" s="21">
        <v>611000</v>
      </c>
      <c r="D165" s="22" t="s">
        <v>10</v>
      </c>
      <c r="E165" s="21" t="s">
        <v>260</v>
      </c>
      <c r="F165" s="65">
        <f>SUM(F166+F167)</f>
        <v>4125000</v>
      </c>
      <c r="G165" s="65">
        <f>SUM(G166+G167)</f>
        <v>3093750</v>
      </c>
      <c r="H165" s="113">
        <f>SUM(H166+H167)</f>
        <v>2906739.92</v>
      </c>
      <c r="I165" s="112">
        <f t="shared" si="21"/>
        <v>93.955229737373742</v>
      </c>
    </row>
    <row r="166" spans="1:9" s="28" customFormat="1" ht="13.5">
      <c r="A166" s="25"/>
      <c r="B166" s="45" t="s">
        <v>243</v>
      </c>
      <c r="C166" s="25">
        <v>611100</v>
      </c>
      <c r="D166" s="26" t="s">
        <v>12</v>
      </c>
      <c r="E166" s="25" t="s">
        <v>261</v>
      </c>
      <c r="F166" s="67">
        <v>3615000</v>
      </c>
      <c r="G166" s="67">
        <f t="shared" ref="G166:G167" si="22">SUM(F166/12)*9</f>
        <v>2711250</v>
      </c>
      <c r="H166" s="114">
        <v>2488268.0299999998</v>
      </c>
      <c r="I166" s="112">
        <f t="shared" si="21"/>
        <v>91.775676532964496</v>
      </c>
    </row>
    <row r="167" spans="1:9" s="28" customFormat="1" ht="13.5">
      <c r="A167" s="25"/>
      <c r="B167" s="45" t="s">
        <v>243</v>
      </c>
      <c r="C167" s="25">
        <v>611200</v>
      </c>
      <c r="D167" s="26" t="s">
        <v>20</v>
      </c>
      <c r="E167" s="25" t="s">
        <v>262</v>
      </c>
      <c r="F167" s="67">
        <v>510000</v>
      </c>
      <c r="G167" s="67">
        <f t="shared" si="22"/>
        <v>382500</v>
      </c>
      <c r="H167" s="114">
        <v>418471.89</v>
      </c>
      <c r="I167" s="112">
        <f t="shared" si="21"/>
        <v>109.4044156862745</v>
      </c>
    </row>
    <row r="168" spans="1:9" s="24" customFormat="1" ht="13.5">
      <c r="A168" s="21"/>
      <c r="B168" s="44"/>
      <c r="C168" s="21">
        <v>612000</v>
      </c>
      <c r="D168" s="22" t="s">
        <v>29</v>
      </c>
      <c r="E168" s="21" t="s">
        <v>263</v>
      </c>
      <c r="F168" s="65">
        <f>SUM(F169)</f>
        <v>391000</v>
      </c>
      <c r="G168" s="65">
        <f>SUM(G169)</f>
        <v>293250</v>
      </c>
      <c r="H168" s="113">
        <f>SUM(H169)</f>
        <v>268902.82</v>
      </c>
      <c r="I168" s="112">
        <f t="shared" si="21"/>
        <v>91.697466325660699</v>
      </c>
    </row>
    <row r="169" spans="1:9" s="28" customFormat="1" ht="13.5">
      <c r="A169" s="25"/>
      <c r="B169" s="45" t="s">
        <v>243</v>
      </c>
      <c r="C169" s="25">
        <v>612100</v>
      </c>
      <c r="D169" s="26" t="s">
        <v>31</v>
      </c>
      <c r="E169" s="25" t="s">
        <v>263</v>
      </c>
      <c r="F169" s="67">
        <v>391000</v>
      </c>
      <c r="G169" s="67">
        <f>SUM(F169/12)*9</f>
        <v>293250</v>
      </c>
      <c r="H169" s="114">
        <v>268902.82</v>
      </c>
      <c r="I169" s="112">
        <f t="shared" si="21"/>
        <v>91.697466325660699</v>
      </c>
    </row>
    <row r="170" spans="1:9" s="24" customFormat="1" ht="13.5">
      <c r="A170" s="21"/>
      <c r="B170" s="44"/>
      <c r="C170" s="21">
        <v>613000</v>
      </c>
      <c r="D170" s="22" t="s">
        <v>45</v>
      </c>
      <c r="E170" s="21" t="s">
        <v>183</v>
      </c>
      <c r="F170" s="65">
        <f>SUM(F171:F182)</f>
        <v>681900</v>
      </c>
      <c r="G170" s="65">
        <f>SUM(G171:G182)</f>
        <v>511425</v>
      </c>
      <c r="H170" s="113">
        <f>SUM(H171:H182)</f>
        <v>407543.17999999993</v>
      </c>
      <c r="I170" s="112">
        <f t="shared" si="21"/>
        <v>79.687770445324318</v>
      </c>
    </row>
    <row r="171" spans="1:9" s="28" customFormat="1" ht="13.5">
      <c r="A171" s="25"/>
      <c r="B171" s="45" t="s">
        <v>264</v>
      </c>
      <c r="C171" s="25">
        <v>613100</v>
      </c>
      <c r="D171" s="26" t="s">
        <v>47</v>
      </c>
      <c r="E171" s="25" t="s">
        <v>185</v>
      </c>
      <c r="F171" s="67">
        <v>1000</v>
      </c>
      <c r="G171" s="67">
        <f t="shared" ref="G171:G181" si="23">SUM(F171/12)*9</f>
        <v>750</v>
      </c>
      <c r="H171" s="114">
        <v>0</v>
      </c>
      <c r="I171" s="112">
        <f t="shared" si="21"/>
        <v>0</v>
      </c>
    </row>
    <row r="172" spans="1:9" s="28" customFormat="1" ht="13.5">
      <c r="A172" s="25"/>
      <c r="B172" s="45" t="s">
        <v>264</v>
      </c>
      <c r="C172" s="25">
        <v>613200</v>
      </c>
      <c r="D172" s="26" t="s">
        <v>50</v>
      </c>
      <c r="E172" s="25" t="s">
        <v>265</v>
      </c>
      <c r="F172" s="67">
        <v>100000</v>
      </c>
      <c r="G172" s="67">
        <f t="shared" si="23"/>
        <v>75000</v>
      </c>
      <c r="H172" s="114">
        <v>59593.07</v>
      </c>
      <c r="I172" s="112">
        <f t="shared" si="21"/>
        <v>79.457426666666663</v>
      </c>
    </row>
    <row r="173" spans="1:9" s="28" customFormat="1" ht="13.5">
      <c r="A173" s="25"/>
      <c r="B173" s="45" t="s">
        <v>264</v>
      </c>
      <c r="C173" s="25">
        <v>613300</v>
      </c>
      <c r="D173" s="26" t="s">
        <v>266</v>
      </c>
      <c r="E173" s="25" t="s">
        <v>267</v>
      </c>
      <c r="F173" s="67">
        <v>90000</v>
      </c>
      <c r="G173" s="67">
        <f t="shared" si="23"/>
        <v>67500</v>
      </c>
      <c r="H173" s="114">
        <v>62939.5</v>
      </c>
      <c r="I173" s="112">
        <f t="shared" si="21"/>
        <v>93.243703703703702</v>
      </c>
    </row>
    <row r="174" spans="1:9" s="28" customFormat="1" ht="13.5">
      <c r="A174" s="25"/>
      <c r="B174" s="45" t="s">
        <v>264</v>
      </c>
      <c r="C174" s="25">
        <v>613400</v>
      </c>
      <c r="D174" s="26" t="s">
        <v>268</v>
      </c>
      <c r="E174" s="25" t="s">
        <v>269</v>
      </c>
      <c r="F174" s="67">
        <v>95000</v>
      </c>
      <c r="G174" s="67">
        <f t="shared" si="23"/>
        <v>71250</v>
      </c>
      <c r="H174" s="114">
        <v>46583.23</v>
      </c>
      <c r="I174" s="112">
        <f t="shared" si="21"/>
        <v>65.379971929824563</v>
      </c>
    </row>
    <row r="175" spans="1:9" s="28" customFormat="1" ht="13.5">
      <c r="A175" s="25"/>
      <c r="B175" s="45" t="s">
        <v>264</v>
      </c>
      <c r="C175" s="25">
        <v>613500</v>
      </c>
      <c r="D175" s="26" t="s">
        <v>270</v>
      </c>
      <c r="E175" s="25" t="s">
        <v>271</v>
      </c>
      <c r="F175" s="67">
        <v>32500</v>
      </c>
      <c r="G175" s="67">
        <f t="shared" si="23"/>
        <v>24375</v>
      </c>
      <c r="H175" s="114">
        <v>21473.27</v>
      </c>
      <c r="I175" s="112">
        <f t="shared" si="21"/>
        <v>88.095466666666667</v>
      </c>
    </row>
    <row r="176" spans="1:9" s="28" customFormat="1" ht="13.5">
      <c r="A176" s="25"/>
      <c r="B176" s="45" t="s">
        <v>264</v>
      </c>
      <c r="C176" s="25">
        <v>613700</v>
      </c>
      <c r="D176" s="26" t="s">
        <v>272</v>
      </c>
      <c r="E176" s="25" t="s">
        <v>273</v>
      </c>
      <c r="F176" s="67">
        <v>45900</v>
      </c>
      <c r="G176" s="67">
        <f t="shared" si="23"/>
        <v>34425</v>
      </c>
      <c r="H176" s="114">
        <v>19846.810000000001</v>
      </c>
      <c r="I176" s="112">
        <f t="shared" si="21"/>
        <v>57.652316630355848</v>
      </c>
    </row>
    <row r="177" spans="1:9" s="28" customFormat="1" ht="13.5">
      <c r="A177" s="25"/>
      <c r="B177" s="45" t="s">
        <v>264</v>
      </c>
      <c r="C177" s="25">
        <v>613800</v>
      </c>
      <c r="D177" s="26" t="s">
        <v>274</v>
      </c>
      <c r="E177" s="25" t="s">
        <v>275</v>
      </c>
      <c r="F177" s="67">
        <v>14500</v>
      </c>
      <c r="G177" s="67">
        <f t="shared" si="23"/>
        <v>10875</v>
      </c>
      <c r="H177" s="114">
        <v>2494.5300000000002</v>
      </c>
      <c r="I177" s="112">
        <f t="shared" si="21"/>
        <v>22.938206896551726</v>
      </c>
    </row>
    <row r="178" spans="1:9" s="28" customFormat="1" ht="13.5">
      <c r="A178" s="25"/>
      <c r="B178" s="45" t="s">
        <v>188</v>
      </c>
      <c r="C178" s="25">
        <v>613900</v>
      </c>
      <c r="D178" s="60" t="s">
        <v>276</v>
      </c>
      <c r="E178" s="25" t="s">
        <v>348</v>
      </c>
      <c r="F178" s="67">
        <v>13000</v>
      </c>
      <c r="G178" s="67">
        <f t="shared" si="23"/>
        <v>9750</v>
      </c>
      <c r="H178" s="114">
        <v>11352</v>
      </c>
      <c r="I178" s="112">
        <f t="shared" si="21"/>
        <v>116.43076923076923</v>
      </c>
    </row>
    <row r="179" spans="1:9" s="28" customFormat="1" ht="13.5">
      <c r="A179" s="25"/>
      <c r="B179" s="45" t="s">
        <v>188</v>
      </c>
      <c r="C179" s="25">
        <v>613900</v>
      </c>
      <c r="D179" s="26" t="s">
        <v>382</v>
      </c>
      <c r="E179" s="25" t="s">
        <v>468</v>
      </c>
      <c r="F179" s="67">
        <v>160000</v>
      </c>
      <c r="G179" s="67">
        <f t="shared" si="23"/>
        <v>120000</v>
      </c>
      <c r="H179" s="114">
        <v>121035.18</v>
      </c>
      <c r="I179" s="112">
        <f t="shared" si="21"/>
        <v>100.86264999999999</v>
      </c>
    </row>
    <row r="180" spans="1:9" s="28" customFormat="1" ht="13.5">
      <c r="A180" s="25"/>
      <c r="B180" s="45" t="s">
        <v>188</v>
      </c>
      <c r="C180" s="25">
        <v>613900</v>
      </c>
      <c r="D180" s="26" t="s">
        <v>469</v>
      </c>
      <c r="E180" s="25" t="s">
        <v>451</v>
      </c>
      <c r="F180" s="67">
        <v>500</v>
      </c>
      <c r="G180" s="67">
        <f t="shared" si="23"/>
        <v>375</v>
      </c>
      <c r="H180" s="114">
        <v>0</v>
      </c>
      <c r="I180" s="112">
        <f t="shared" si="21"/>
        <v>0</v>
      </c>
    </row>
    <row r="181" spans="1:9" s="28" customFormat="1" ht="13.5">
      <c r="A181" s="25"/>
      <c r="B181" s="45" t="s">
        <v>264</v>
      </c>
      <c r="C181" s="25">
        <v>613900</v>
      </c>
      <c r="D181" s="26" t="s">
        <v>470</v>
      </c>
      <c r="E181" s="25" t="s">
        <v>186</v>
      </c>
      <c r="F181" s="67">
        <v>129500</v>
      </c>
      <c r="G181" s="67">
        <f t="shared" si="23"/>
        <v>97125</v>
      </c>
      <c r="H181" s="114">
        <v>62225.59</v>
      </c>
      <c r="I181" s="112">
        <f t="shared" si="21"/>
        <v>64.067531531531529</v>
      </c>
    </row>
    <row r="182" spans="1:9" s="28" customFormat="1" ht="13.5" hidden="1">
      <c r="A182" s="25"/>
      <c r="B182" s="45"/>
      <c r="C182" s="25"/>
      <c r="D182" s="26"/>
      <c r="E182" s="25"/>
      <c r="F182" s="67"/>
      <c r="G182" s="67"/>
      <c r="H182" s="114"/>
      <c r="I182" s="112" t="e">
        <f t="shared" si="21"/>
        <v>#DIV/0!</v>
      </c>
    </row>
    <row r="183" spans="1:9" s="24" customFormat="1" ht="13.5">
      <c r="A183" s="21"/>
      <c r="B183" s="44"/>
      <c r="C183" s="21">
        <v>821000</v>
      </c>
      <c r="D183" s="22">
        <v>2</v>
      </c>
      <c r="E183" s="53" t="s">
        <v>213</v>
      </c>
      <c r="F183" s="65">
        <f>SUM(F184:F186)</f>
        <v>160400</v>
      </c>
      <c r="G183" s="65">
        <f>SUM(G184:G186)</f>
        <v>120300</v>
      </c>
      <c r="H183" s="113">
        <f>SUM(H184:H186)</f>
        <v>46845.34</v>
      </c>
      <c r="I183" s="112">
        <f t="shared" si="21"/>
        <v>38.940432252701576</v>
      </c>
    </row>
    <row r="184" spans="1:9" s="28" customFormat="1" ht="13.5">
      <c r="A184" s="25"/>
      <c r="B184" s="45" t="s">
        <v>264</v>
      </c>
      <c r="C184" s="25">
        <v>821300</v>
      </c>
      <c r="D184" s="26" t="s">
        <v>54</v>
      </c>
      <c r="E184" s="25" t="s">
        <v>283</v>
      </c>
      <c r="F184" s="67">
        <v>81000</v>
      </c>
      <c r="G184" s="67">
        <f t="shared" ref="G184:G186" si="24">SUM(F184/12)*9</f>
        <v>60750</v>
      </c>
      <c r="H184" s="114">
        <v>46845.34</v>
      </c>
      <c r="I184" s="112">
        <f t="shared" si="21"/>
        <v>77.111670781892997</v>
      </c>
    </row>
    <row r="185" spans="1:9" s="28" customFormat="1" ht="13.5" hidden="1">
      <c r="A185" s="25"/>
      <c r="B185" s="45"/>
      <c r="C185" s="25"/>
      <c r="D185" s="26"/>
      <c r="E185" s="25"/>
      <c r="F185" s="67"/>
      <c r="G185" s="67">
        <f t="shared" si="24"/>
        <v>0</v>
      </c>
      <c r="H185" s="114"/>
      <c r="I185" s="112" t="e">
        <f t="shared" si="21"/>
        <v>#DIV/0!</v>
      </c>
    </row>
    <row r="186" spans="1:9" s="28" customFormat="1" ht="13.5">
      <c r="A186" s="25"/>
      <c r="B186" s="45" t="s">
        <v>264</v>
      </c>
      <c r="C186" s="25">
        <v>821600</v>
      </c>
      <c r="D186" s="26" t="s">
        <v>72</v>
      </c>
      <c r="E186" s="25" t="s">
        <v>284</v>
      </c>
      <c r="F186" s="67">
        <v>79400</v>
      </c>
      <c r="G186" s="67">
        <f t="shared" si="24"/>
        <v>59550</v>
      </c>
      <c r="H186" s="114">
        <v>0</v>
      </c>
      <c r="I186" s="112">
        <f t="shared" si="21"/>
        <v>0</v>
      </c>
    </row>
    <row r="187" spans="1:9" s="28" customFormat="1" ht="13.5">
      <c r="A187" s="25"/>
      <c r="B187" s="45"/>
      <c r="C187" s="25"/>
      <c r="D187" s="26"/>
      <c r="E187" s="53" t="s">
        <v>400</v>
      </c>
      <c r="F187" s="65">
        <f>SUM(F164+F183)</f>
        <v>5358300</v>
      </c>
      <c r="G187" s="65">
        <f>SUM(G164+G183)</f>
        <v>4018725</v>
      </c>
      <c r="H187" s="113">
        <f>SUM(H164+H183)</f>
        <v>3630031.26</v>
      </c>
      <c r="I187" s="112">
        <f t="shared" si="21"/>
        <v>90.327933859619648</v>
      </c>
    </row>
    <row r="188" spans="1:9" s="16" customFormat="1" ht="12.75">
      <c r="A188" s="10" t="s">
        <v>389</v>
      </c>
      <c r="B188" s="48"/>
      <c r="C188" s="48"/>
      <c r="D188" s="49"/>
      <c r="E188" s="54" t="s">
        <v>432</v>
      </c>
      <c r="F188" s="70"/>
      <c r="G188" s="70"/>
      <c r="H188" s="115"/>
      <c r="I188" s="115"/>
    </row>
    <row r="189" spans="1:9" s="20" customFormat="1" ht="13.5">
      <c r="A189" s="17"/>
      <c r="B189" s="17"/>
      <c r="C189" s="17">
        <v>610000</v>
      </c>
      <c r="D189" s="18">
        <v>1</v>
      </c>
      <c r="E189" s="17" t="s">
        <v>182</v>
      </c>
      <c r="F189" s="64">
        <f>SUM(F190)</f>
        <v>34500</v>
      </c>
      <c r="G189" s="64">
        <f>SUM(G190)</f>
        <v>25875</v>
      </c>
      <c r="H189" s="112">
        <f>SUM(H190)</f>
        <v>18335.2</v>
      </c>
      <c r="I189" s="112">
        <f t="shared" ref="I189:I195" si="25">SUM(H189/G189)*100</f>
        <v>70.860676328502421</v>
      </c>
    </row>
    <row r="190" spans="1:9" s="24" customFormat="1" ht="13.5">
      <c r="A190" s="21"/>
      <c r="B190" s="44"/>
      <c r="C190" s="21">
        <v>613000</v>
      </c>
      <c r="D190" s="22" t="s">
        <v>10</v>
      </c>
      <c r="E190" s="21" t="s">
        <v>183</v>
      </c>
      <c r="F190" s="65">
        <f>SUM(F191:F193)</f>
        <v>34500</v>
      </c>
      <c r="G190" s="65">
        <f>SUM(G191:G193)</f>
        <v>25875</v>
      </c>
      <c r="H190" s="113">
        <f>SUM(H191:H193)</f>
        <v>18335.2</v>
      </c>
      <c r="I190" s="112">
        <f t="shared" si="25"/>
        <v>70.860676328502421</v>
      </c>
    </row>
    <row r="191" spans="1:9" s="28" customFormat="1" ht="13.5">
      <c r="A191" s="25"/>
      <c r="B191" s="45" t="s">
        <v>184</v>
      </c>
      <c r="C191" s="25">
        <v>613100</v>
      </c>
      <c r="D191" s="26" t="s">
        <v>12</v>
      </c>
      <c r="E191" s="25" t="s">
        <v>185</v>
      </c>
      <c r="F191" s="67">
        <v>4500</v>
      </c>
      <c r="G191" s="67">
        <f t="shared" ref="G191:G194" si="26">SUM(F191/12)*9</f>
        <v>3375</v>
      </c>
      <c r="H191" s="114">
        <v>1090</v>
      </c>
      <c r="I191" s="112">
        <f t="shared" si="25"/>
        <v>32.296296296296298</v>
      </c>
    </row>
    <row r="192" spans="1:9" s="28" customFormat="1" ht="13.5">
      <c r="A192" s="25"/>
      <c r="B192" s="45" t="s">
        <v>184</v>
      </c>
      <c r="C192" s="25">
        <v>613900</v>
      </c>
      <c r="D192" s="26" t="s">
        <v>20</v>
      </c>
      <c r="E192" s="25" t="s">
        <v>451</v>
      </c>
      <c r="F192" s="67">
        <v>15000</v>
      </c>
      <c r="G192" s="67">
        <f t="shared" si="26"/>
        <v>11250</v>
      </c>
      <c r="H192" s="114">
        <v>6625.2</v>
      </c>
      <c r="I192" s="112">
        <f t="shared" si="25"/>
        <v>58.890666666666668</v>
      </c>
    </row>
    <row r="193" spans="1:9" s="28" customFormat="1" ht="13.5">
      <c r="A193" s="25"/>
      <c r="B193" s="45" t="s">
        <v>184</v>
      </c>
      <c r="C193" s="25">
        <v>613900</v>
      </c>
      <c r="D193" s="26" t="s">
        <v>23</v>
      </c>
      <c r="E193" s="25" t="s">
        <v>186</v>
      </c>
      <c r="F193" s="67">
        <v>15000</v>
      </c>
      <c r="G193" s="67">
        <f t="shared" si="26"/>
        <v>11250</v>
      </c>
      <c r="H193" s="114">
        <v>10620</v>
      </c>
      <c r="I193" s="112">
        <f t="shared" si="25"/>
        <v>94.399999999999991</v>
      </c>
    </row>
    <row r="194" spans="1:9" s="24" customFormat="1" ht="13.5">
      <c r="A194" s="21"/>
      <c r="B194" s="44" t="s">
        <v>184</v>
      </c>
      <c r="C194" s="21"/>
      <c r="D194" s="22" t="s">
        <v>308</v>
      </c>
      <c r="E194" s="21" t="s">
        <v>187</v>
      </c>
      <c r="F194" s="65">
        <v>20000</v>
      </c>
      <c r="G194" s="67">
        <f t="shared" si="26"/>
        <v>15000</v>
      </c>
      <c r="H194" s="113">
        <v>0</v>
      </c>
      <c r="I194" s="112">
        <f t="shared" si="25"/>
        <v>0</v>
      </c>
    </row>
    <row r="195" spans="1:9" s="28" customFormat="1" ht="13.5">
      <c r="A195" s="25"/>
      <c r="B195" s="25"/>
      <c r="C195" s="25"/>
      <c r="D195" s="26"/>
      <c r="E195" s="53" t="s">
        <v>401</v>
      </c>
      <c r="F195" s="65">
        <f>SUM(F189+F194)</f>
        <v>54500</v>
      </c>
      <c r="G195" s="65">
        <f>SUM(G189+G194)</f>
        <v>40875</v>
      </c>
      <c r="H195" s="113">
        <f>SUM(H189+H194)</f>
        <v>18335.2</v>
      </c>
      <c r="I195" s="112">
        <f t="shared" si="25"/>
        <v>44.856758409785932</v>
      </c>
    </row>
    <row r="196" spans="1:9" s="16" customFormat="1" ht="12.75">
      <c r="A196" s="10" t="s">
        <v>390</v>
      </c>
      <c r="B196" s="48"/>
      <c r="C196" s="48"/>
      <c r="D196" s="49"/>
      <c r="E196" s="54" t="s">
        <v>433</v>
      </c>
      <c r="F196" s="70"/>
      <c r="G196" s="70"/>
      <c r="H196" s="115"/>
      <c r="I196" s="115"/>
    </row>
    <row r="197" spans="1:9" s="20" customFormat="1" ht="13.5">
      <c r="A197" s="17"/>
      <c r="B197" s="17"/>
      <c r="C197" s="17">
        <v>610000</v>
      </c>
      <c r="D197" s="18">
        <v>1</v>
      </c>
      <c r="E197" s="17" t="s">
        <v>182</v>
      </c>
      <c r="F197" s="64">
        <f>SUM(F198)</f>
        <v>352000</v>
      </c>
      <c r="G197" s="64">
        <f>SUM(G198)</f>
        <v>264000</v>
      </c>
      <c r="H197" s="112">
        <f>SUM(H198)</f>
        <v>134849.26</v>
      </c>
      <c r="I197" s="112">
        <f t="shared" ref="I197:I206" si="27">SUM(H197/G197)*100</f>
        <v>51.079265151515152</v>
      </c>
    </row>
    <row r="198" spans="1:9" s="24" customFormat="1" ht="13.5">
      <c r="A198" s="21"/>
      <c r="B198" s="44"/>
      <c r="C198" s="21">
        <v>613000</v>
      </c>
      <c r="D198" s="22" t="s">
        <v>10</v>
      </c>
      <c r="E198" s="21" t="s">
        <v>183</v>
      </c>
      <c r="F198" s="65">
        <f>SUM(F199:F205)</f>
        <v>352000</v>
      </c>
      <c r="G198" s="65">
        <f>SUM(G199:G205)</f>
        <v>264000</v>
      </c>
      <c r="H198" s="113">
        <f>SUM(H199:H205)</f>
        <v>134849.26</v>
      </c>
      <c r="I198" s="112">
        <f t="shared" si="27"/>
        <v>51.079265151515152</v>
      </c>
    </row>
    <row r="199" spans="1:9" s="28" customFormat="1" ht="13.5">
      <c r="A199" s="25"/>
      <c r="B199" s="45" t="s">
        <v>184</v>
      </c>
      <c r="C199" s="25">
        <v>613100</v>
      </c>
      <c r="D199" s="26" t="s">
        <v>12</v>
      </c>
      <c r="E199" s="25" t="s">
        <v>185</v>
      </c>
      <c r="F199" s="67">
        <v>1000</v>
      </c>
      <c r="G199" s="67">
        <f t="shared" ref="G199:G205" si="28">SUM(F199/12)*9</f>
        <v>750</v>
      </c>
      <c r="H199" s="114">
        <v>0</v>
      </c>
      <c r="I199" s="112">
        <f t="shared" si="27"/>
        <v>0</v>
      </c>
    </row>
    <row r="200" spans="1:9" s="28" customFormat="1" ht="13.5">
      <c r="A200" s="25"/>
      <c r="B200" s="45" t="s">
        <v>184</v>
      </c>
      <c r="C200" s="25">
        <v>613900</v>
      </c>
      <c r="D200" s="26" t="s">
        <v>20</v>
      </c>
      <c r="E200" s="25" t="s">
        <v>451</v>
      </c>
      <c r="F200" s="67">
        <v>500</v>
      </c>
      <c r="G200" s="67">
        <f t="shared" si="28"/>
        <v>375</v>
      </c>
      <c r="H200" s="114">
        <v>0</v>
      </c>
      <c r="I200" s="112">
        <f t="shared" si="27"/>
        <v>0</v>
      </c>
    </row>
    <row r="201" spans="1:9" s="28" customFormat="1" ht="13.5">
      <c r="A201" s="25"/>
      <c r="B201" s="45" t="s">
        <v>184</v>
      </c>
      <c r="C201" s="25">
        <v>613900</v>
      </c>
      <c r="D201" s="26" t="s">
        <v>23</v>
      </c>
      <c r="E201" s="25" t="s">
        <v>186</v>
      </c>
      <c r="F201" s="67">
        <v>19500</v>
      </c>
      <c r="G201" s="67">
        <f t="shared" si="28"/>
        <v>14625</v>
      </c>
      <c r="H201" s="114">
        <v>5725</v>
      </c>
      <c r="I201" s="112">
        <f t="shared" si="27"/>
        <v>39.145299145299148</v>
      </c>
    </row>
    <row r="202" spans="1:9" s="28" customFormat="1" ht="13.5">
      <c r="A202" s="25"/>
      <c r="B202" s="45" t="s">
        <v>184</v>
      </c>
      <c r="C202" s="25">
        <v>613900</v>
      </c>
      <c r="D202" s="26" t="s">
        <v>191</v>
      </c>
      <c r="E202" s="25" t="s">
        <v>227</v>
      </c>
      <c r="F202" s="67">
        <v>20000</v>
      </c>
      <c r="G202" s="67">
        <f t="shared" si="28"/>
        <v>15000</v>
      </c>
      <c r="H202" s="114">
        <v>16103.68</v>
      </c>
      <c r="I202" s="112">
        <f t="shared" si="27"/>
        <v>107.35786666666667</v>
      </c>
    </row>
    <row r="203" spans="1:9" s="28" customFormat="1" ht="13.5">
      <c r="A203" s="25"/>
      <c r="B203" s="45" t="s">
        <v>184</v>
      </c>
      <c r="C203" s="25">
        <v>613900</v>
      </c>
      <c r="D203" s="26" t="s">
        <v>192</v>
      </c>
      <c r="E203" s="25" t="s">
        <v>471</v>
      </c>
      <c r="F203" s="67">
        <v>184000</v>
      </c>
      <c r="G203" s="67">
        <f t="shared" si="28"/>
        <v>138000</v>
      </c>
      <c r="H203" s="114">
        <v>26743.25</v>
      </c>
      <c r="I203" s="112">
        <f t="shared" si="27"/>
        <v>19.379166666666666</v>
      </c>
    </row>
    <row r="204" spans="1:9" s="28" customFormat="1" ht="13.5">
      <c r="A204" s="25"/>
      <c r="B204" s="45" t="s">
        <v>184</v>
      </c>
      <c r="C204" s="25">
        <v>613900</v>
      </c>
      <c r="D204" s="26" t="s">
        <v>193</v>
      </c>
      <c r="E204" s="25" t="s">
        <v>285</v>
      </c>
      <c r="F204" s="67">
        <v>112000</v>
      </c>
      <c r="G204" s="67">
        <f t="shared" si="28"/>
        <v>84000</v>
      </c>
      <c r="H204" s="114">
        <v>75010.23</v>
      </c>
      <c r="I204" s="112">
        <f t="shared" si="27"/>
        <v>89.297892857142855</v>
      </c>
    </row>
    <row r="205" spans="1:9" s="28" customFormat="1" ht="13.5">
      <c r="A205" s="25"/>
      <c r="B205" s="45" t="s">
        <v>243</v>
      </c>
      <c r="C205" s="25">
        <v>613900</v>
      </c>
      <c r="D205" s="26" t="s">
        <v>194</v>
      </c>
      <c r="E205" s="25" t="s">
        <v>277</v>
      </c>
      <c r="F205" s="67">
        <v>15000</v>
      </c>
      <c r="G205" s="67">
        <f t="shared" si="28"/>
        <v>11250</v>
      </c>
      <c r="H205" s="114">
        <v>11267.1</v>
      </c>
      <c r="I205" s="112">
        <f t="shared" si="27"/>
        <v>100.152</v>
      </c>
    </row>
    <row r="206" spans="1:9" s="28" customFormat="1" ht="13.5">
      <c r="A206" s="25"/>
      <c r="B206" s="25"/>
      <c r="C206" s="25"/>
      <c r="D206" s="26"/>
      <c r="E206" s="53" t="s">
        <v>402</v>
      </c>
      <c r="F206" s="65">
        <f>SUM(F197)</f>
        <v>352000</v>
      </c>
      <c r="G206" s="65">
        <f>SUM(G197)</f>
        <v>264000</v>
      </c>
      <c r="H206" s="113">
        <f>SUM(H197)</f>
        <v>134849.26</v>
      </c>
      <c r="I206" s="112">
        <f t="shared" si="27"/>
        <v>51.079265151515152</v>
      </c>
    </row>
    <row r="207" spans="1:9" s="16" customFormat="1" ht="12.75">
      <c r="A207" s="10" t="s">
        <v>391</v>
      </c>
      <c r="B207" s="48"/>
      <c r="C207" s="48"/>
      <c r="D207" s="49"/>
      <c r="E207" s="54" t="s">
        <v>434</v>
      </c>
      <c r="F207" s="70"/>
      <c r="G207" s="70"/>
      <c r="H207" s="115"/>
      <c r="I207" s="115"/>
    </row>
    <row r="208" spans="1:9" s="20" customFormat="1" ht="13.5">
      <c r="A208" s="17"/>
      <c r="B208" s="17"/>
      <c r="C208" s="17">
        <v>610000</v>
      </c>
      <c r="D208" s="18">
        <v>1</v>
      </c>
      <c r="E208" s="17" t="s">
        <v>182</v>
      </c>
      <c r="F208" s="64">
        <f>SUM(F209)</f>
        <v>4000</v>
      </c>
      <c r="G208" s="64">
        <f>SUM(G209)</f>
        <v>3000</v>
      </c>
      <c r="H208" s="112">
        <f>SUM(H209)</f>
        <v>729.1</v>
      </c>
      <c r="I208" s="112">
        <f t="shared" ref="I208:I213" si="29">SUM(H208/G208)*100</f>
        <v>24.303333333333335</v>
      </c>
    </row>
    <row r="209" spans="1:9" s="24" customFormat="1" ht="13.5">
      <c r="A209" s="21"/>
      <c r="B209" s="44"/>
      <c r="C209" s="21">
        <v>613000</v>
      </c>
      <c r="D209" s="22" t="s">
        <v>10</v>
      </c>
      <c r="E209" s="21" t="s">
        <v>183</v>
      </c>
      <c r="F209" s="65">
        <f>SUM(F210:F212)</f>
        <v>4000</v>
      </c>
      <c r="G209" s="65">
        <f>SUM(G210:G212)</f>
        <v>3000</v>
      </c>
      <c r="H209" s="113">
        <f>SUM(H210:H212)</f>
        <v>729.1</v>
      </c>
      <c r="I209" s="112">
        <f t="shared" si="29"/>
        <v>24.303333333333335</v>
      </c>
    </row>
    <row r="210" spans="1:9" s="28" customFormat="1" ht="13.5">
      <c r="A210" s="25"/>
      <c r="B210" s="45" t="s">
        <v>184</v>
      </c>
      <c r="C210" s="25">
        <v>613100</v>
      </c>
      <c r="D210" s="26" t="s">
        <v>12</v>
      </c>
      <c r="E210" s="25" t="s">
        <v>185</v>
      </c>
      <c r="F210" s="67">
        <v>1000</v>
      </c>
      <c r="G210" s="67">
        <f t="shared" ref="G210:G212" si="30">SUM(F210/12)*9</f>
        <v>750</v>
      </c>
      <c r="H210" s="114">
        <v>25</v>
      </c>
      <c r="I210" s="112">
        <f t="shared" si="29"/>
        <v>3.3333333333333335</v>
      </c>
    </row>
    <row r="211" spans="1:9" s="28" customFormat="1" ht="13.5">
      <c r="A211" s="25"/>
      <c r="B211" s="45" t="s">
        <v>184</v>
      </c>
      <c r="C211" s="25">
        <v>613900</v>
      </c>
      <c r="D211" s="26" t="s">
        <v>20</v>
      </c>
      <c r="E211" s="25" t="s">
        <v>451</v>
      </c>
      <c r="F211" s="67">
        <v>500</v>
      </c>
      <c r="G211" s="67">
        <f t="shared" si="30"/>
        <v>375</v>
      </c>
      <c r="H211" s="114">
        <v>0</v>
      </c>
      <c r="I211" s="112">
        <f t="shared" si="29"/>
        <v>0</v>
      </c>
    </row>
    <row r="212" spans="1:9" s="28" customFormat="1" ht="13.5">
      <c r="A212" s="25"/>
      <c r="B212" s="45" t="s">
        <v>184</v>
      </c>
      <c r="C212" s="25">
        <v>613900</v>
      </c>
      <c r="D212" s="26" t="s">
        <v>23</v>
      </c>
      <c r="E212" s="25" t="s">
        <v>186</v>
      </c>
      <c r="F212" s="67">
        <v>2500</v>
      </c>
      <c r="G212" s="67">
        <f t="shared" si="30"/>
        <v>1875</v>
      </c>
      <c r="H212" s="114">
        <v>704.1</v>
      </c>
      <c r="I212" s="112">
        <f t="shared" si="29"/>
        <v>37.552</v>
      </c>
    </row>
    <row r="213" spans="1:9" s="28" customFormat="1" ht="13.5">
      <c r="A213" s="25"/>
      <c r="B213" s="25"/>
      <c r="C213" s="25"/>
      <c r="D213" s="26"/>
      <c r="E213" s="53" t="s">
        <v>403</v>
      </c>
      <c r="F213" s="65">
        <f>SUM(F208)</f>
        <v>4000</v>
      </c>
      <c r="G213" s="65">
        <f>SUM(G208)</f>
        <v>3000</v>
      </c>
      <c r="H213" s="113">
        <f>SUM(H208)</f>
        <v>729.1</v>
      </c>
      <c r="I213" s="112">
        <f t="shared" si="29"/>
        <v>24.303333333333335</v>
      </c>
    </row>
    <row r="214" spans="1:9" s="28" customFormat="1" ht="12.75">
      <c r="A214" s="10" t="s">
        <v>392</v>
      </c>
      <c r="B214" s="13"/>
      <c r="C214" s="13"/>
      <c r="D214" s="14"/>
      <c r="E214" s="13" t="s">
        <v>435</v>
      </c>
      <c r="F214" s="63"/>
      <c r="G214" s="63"/>
      <c r="H214" s="111"/>
      <c r="I214" s="111"/>
    </row>
    <row r="215" spans="1:9" s="20" customFormat="1" ht="13.5">
      <c r="A215" s="17"/>
      <c r="B215" s="17"/>
      <c r="C215" s="17">
        <v>610000</v>
      </c>
      <c r="D215" s="18">
        <v>1</v>
      </c>
      <c r="E215" s="17" t="s">
        <v>182</v>
      </c>
      <c r="F215" s="64">
        <f>SUM(F216)</f>
        <v>4000</v>
      </c>
      <c r="G215" s="64">
        <f>SUM(G216)</f>
        <v>3000</v>
      </c>
      <c r="H215" s="112">
        <f>SUM(H216)</f>
        <v>1480.5</v>
      </c>
      <c r="I215" s="112">
        <f t="shared" ref="I215:I220" si="31">SUM(H215/G215)*100</f>
        <v>49.35</v>
      </c>
    </row>
    <row r="216" spans="1:9" s="24" customFormat="1" ht="13.5">
      <c r="A216" s="21"/>
      <c r="B216" s="44"/>
      <c r="C216" s="21">
        <v>613000</v>
      </c>
      <c r="D216" s="22" t="s">
        <v>10</v>
      </c>
      <c r="E216" s="21" t="s">
        <v>183</v>
      </c>
      <c r="F216" s="65">
        <f>SUM(F217:F219)</f>
        <v>4000</v>
      </c>
      <c r="G216" s="65">
        <f>SUM(G217:G219)</f>
        <v>3000</v>
      </c>
      <c r="H216" s="113">
        <f>SUM(H217:H219)</f>
        <v>1480.5</v>
      </c>
      <c r="I216" s="112">
        <f t="shared" si="31"/>
        <v>49.35</v>
      </c>
    </row>
    <row r="217" spans="1:9" s="28" customFormat="1" ht="13.5">
      <c r="A217" s="25"/>
      <c r="B217" s="45" t="s">
        <v>208</v>
      </c>
      <c r="C217" s="25">
        <v>613100</v>
      </c>
      <c r="D217" s="26" t="s">
        <v>12</v>
      </c>
      <c r="E217" s="25" t="s">
        <v>185</v>
      </c>
      <c r="F217" s="67">
        <v>1000</v>
      </c>
      <c r="G217" s="67">
        <f t="shared" ref="G217:G219" si="32">SUM(F217/12)*9</f>
        <v>750</v>
      </c>
      <c r="H217" s="114">
        <v>203</v>
      </c>
      <c r="I217" s="112">
        <f t="shared" si="31"/>
        <v>27.066666666666666</v>
      </c>
    </row>
    <row r="218" spans="1:9" s="28" customFormat="1" ht="13.5">
      <c r="A218" s="25"/>
      <c r="B218" s="45" t="s">
        <v>208</v>
      </c>
      <c r="C218" s="25">
        <v>613900</v>
      </c>
      <c r="D218" s="26" t="s">
        <v>20</v>
      </c>
      <c r="E218" s="25" t="s">
        <v>451</v>
      </c>
      <c r="F218" s="67">
        <v>500</v>
      </c>
      <c r="G218" s="67">
        <f t="shared" si="32"/>
        <v>375</v>
      </c>
      <c r="H218" s="114">
        <v>0</v>
      </c>
      <c r="I218" s="112">
        <f t="shared" si="31"/>
        <v>0</v>
      </c>
    </row>
    <row r="219" spans="1:9" s="28" customFormat="1" ht="13.5">
      <c r="A219" s="25"/>
      <c r="B219" s="45" t="s">
        <v>208</v>
      </c>
      <c r="C219" s="25">
        <v>613900</v>
      </c>
      <c r="D219" s="26" t="s">
        <v>20</v>
      </c>
      <c r="E219" s="25" t="s">
        <v>186</v>
      </c>
      <c r="F219" s="67">
        <v>2500</v>
      </c>
      <c r="G219" s="67">
        <f t="shared" si="32"/>
        <v>1875</v>
      </c>
      <c r="H219" s="114">
        <v>1277.5</v>
      </c>
      <c r="I219" s="112">
        <f t="shared" si="31"/>
        <v>68.13333333333334</v>
      </c>
    </row>
    <row r="220" spans="1:9" s="28" customFormat="1" ht="13.5">
      <c r="A220" s="25"/>
      <c r="B220" s="25"/>
      <c r="C220" s="25"/>
      <c r="D220" s="26"/>
      <c r="E220" s="53" t="s">
        <v>404</v>
      </c>
      <c r="F220" s="65">
        <f>SUM(F215)</f>
        <v>4000</v>
      </c>
      <c r="G220" s="65">
        <f>SUM(G215)</f>
        <v>3000</v>
      </c>
      <c r="H220" s="113">
        <f>SUM(H215)</f>
        <v>1480.5</v>
      </c>
      <c r="I220" s="112">
        <f t="shared" si="31"/>
        <v>49.35</v>
      </c>
    </row>
    <row r="221" spans="1:9" s="16" customFormat="1" ht="12.75" customHeight="1">
      <c r="A221" s="47" t="s">
        <v>393</v>
      </c>
      <c r="B221" s="48"/>
      <c r="C221" s="48"/>
      <c r="D221" s="49"/>
      <c r="E221" s="48" t="s">
        <v>436</v>
      </c>
      <c r="F221" s="70"/>
      <c r="G221" s="70"/>
      <c r="H221" s="115"/>
      <c r="I221" s="115"/>
    </row>
    <row r="222" spans="1:9" s="20" customFormat="1" ht="13.5">
      <c r="A222" s="17"/>
      <c r="B222" s="17"/>
      <c r="C222" s="17">
        <v>610000</v>
      </c>
      <c r="D222" s="18">
        <v>1</v>
      </c>
      <c r="E222" s="17" t="s">
        <v>182</v>
      </c>
      <c r="F222" s="64">
        <f>SUM(F223+F226+F228+F238)</f>
        <v>6370000</v>
      </c>
      <c r="G222" s="64">
        <f>SUM(G223+G226+G228+G238)</f>
        <v>4777500</v>
      </c>
      <c r="H222" s="112">
        <f>SUM(H223+H226+H228+H238)</f>
        <v>4830487.55</v>
      </c>
      <c r="I222" s="112">
        <f t="shared" ref="I222:I248" si="33">SUM(H222/G222)*100</f>
        <v>101.10910622710622</v>
      </c>
    </row>
    <row r="223" spans="1:9" s="24" customFormat="1" ht="13.5">
      <c r="A223" s="21"/>
      <c r="B223" s="44"/>
      <c r="C223" s="21">
        <v>611000</v>
      </c>
      <c r="D223" s="22" t="s">
        <v>10</v>
      </c>
      <c r="E223" s="21" t="s">
        <v>260</v>
      </c>
      <c r="F223" s="65">
        <f>SUM(F224+F225)</f>
        <v>598000</v>
      </c>
      <c r="G223" s="65">
        <f>SUM(G224+G225)</f>
        <v>448500</v>
      </c>
      <c r="H223" s="113">
        <f>SUM(H224+H225)</f>
        <v>434029.06</v>
      </c>
      <c r="I223" s="112">
        <f t="shared" si="33"/>
        <v>96.773480490523966</v>
      </c>
    </row>
    <row r="224" spans="1:9" s="28" customFormat="1" ht="13.5">
      <c r="A224" s="25"/>
      <c r="B224" s="45">
        <v>1091</v>
      </c>
      <c r="C224" s="25">
        <v>611100</v>
      </c>
      <c r="D224" s="26" t="s">
        <v>12</v>
      </c>
      <c r="E224" s="25" t="s">
        <v>261</v>
      </c>
      <c r="F224" s="67">
        <v>515000</v>
      </c>
      <c r="G224" s="67">
        <f t="shared" ref="G224:G225" si="34">SUM(F224/12)*9</f>
        <v>386250</v>
      </c>
      <c r="H224" s="114">
        <v>366001.23</v>
      </c>
      <c r="I224" s="112">
        <f t="shared" si="33"/>
        <v>94.757599999999996</v>
      </c>
    </row>
    <row r="225" spans="1:9" s="28" customFormat="1" ht="13.5">
      <c r="A225" s="25"/>
      <c r="B225" s="45">
        <v>1091</v>
      </c>
      <c r="C225" s="25">
        <v>611200</v>
      </c>
      <c r="D225" s="26" t="s">
        <v>20</v>
      </c>
      <c r="E225" s="25" t="s">
        <v>262</v>
      </c>
      <c r="F225" s="67">
        <v>83000</v>
      </c>
      <c r="G225" s="67">
        <f t="shared" si="34"/>
        <v>62250</v>
      </c>
      <c r="H225" s="114">
        <v>68027.83</v>
      </c>
      <c r="I225" s="112">
        <f t="shared" si="33"/>
        <v>109.28165461847389</v>
      </c>
    </row>
    <row r="226" spans="1:9" s="24" customFormat="1" ht="13.5">
      <c r="A226" s="21"/>
      <c r="B226" s="44"/>
      <c r="C226" s="21">
        <v>612000</v>
      </c>
      <c r="D226" s="22" t="s">
        <v>29</v>
      </c>
      <c r="E226" s="21" t="s">
        <v>263</v>
      </c>
      <c r="F226" s="65">
        <f>SUM(F227)</f>
        <v>55900</v>
      </c>
      <c r="G226" s="65">
        <f>SUM(G227)</f>
        <v>41925</v>
      </c>
      <c r="H226" s="113">
        <f>SUM(H227)</f>
        <v>38429.89</v>
      </c>
      <c r="I226" s="112">
        <f t="shared" si="33"/>
        <v>91.663422778771618</v>
      </c>
    </row>
    <row r="227" spans="1:9" s="28" customFormat="1" ht="13.5">
      <c r="A227" s="25"/>
      <c r="B227" s="45">
        <v>1091</v>
      </c>
      <c r="C227" s="25">
        <v>612100</v>
      </c>
      <c r="D227" s="26" t="s">
        <v>31</v>
      </c>
      <c r="E227" s="25" t="s">
        <v>263</v>
      </c>
      <c r="F227" s="67">
        <v>55900</v>
      </c>
      <c r="G227" s="67">
        <f>SUM(F227/12)*9</f>
        <v>41925</v>
      </c>
      <c r="H227" s="114">
        <v>38429.89</v>
      </c>
      <c r="I227" s="112">
        <f t="shared" si="33"/>
        <v>91.663422778771618</v>
      </c>
    </row>
    <row r="228" spans="1:9" s="24" customFormat="1" ht="13.5">
      <c r="A228" s="21"/>
      <c r="B228" s="44"/>
      <c r="C228" s="21">
        <v>613000</v>
      </c>
      <c r="D228" s="22" t="s">
        <v>45</v>
      </c>
      <c r="E228" s="21" t="s">
        <v>183</v>
      </c>
      <c r="F228" s="65">
        <f>SUM(F229:F237)</f>
        <v>66100</v>
      </c>
      <c r="G228" s="65">
        <f>SUM(G229:G237)</f>
        <v>49575</v>
      </c>
      <c r="H228" s="113">
        <f>SUM(H229:H237)</f>
        <v>48190.009999999995</v>
      </c>
      <c r="I228" s="112">
        <f t="shared" si="33"/>
        <v>97.206273323247601</v>
      </c>
    </row>
    <row r="229" spans="1:9" s="28" customFormat="1" ht="13.5">
      <c r="A229" s="25"/>
      <c r="B229" s="45">
        <v>1091</v>
      </c>
      <c r="C229" s="25">
        <v>613100</v>
      </c>
      <c r="D229" s="26" t="s">
        <v>47</v>
      </c>
      <c r="E229" s="25" t="s">
        <v>185</v>
      </c>
      <c r="F229" s="67">
        <v>500</v>
      </c>
      <c r="G229" s="67">
        <f t="shared" ref="G229:G237" si="35">SUM(F229/12)*9</f>
        <v>375</v>
      </c>
      <c r="H229" s="114">
        <v>203</v>
      </c>
      <c r="I229" s="112">
        <f t="shared" si="33"/>
        <v>54.133333333333333</v>
      </c>
    </row>
    <row r="230" spans="1:9" s="28" customFormat="1" ht="13.5">
      <c r="A230" s="25"/>
      <c r="B230" s="45">
        <v>1091</v>
      </c>
      <c r="C230" s="25">
        <v>613200</v>
      </c>
      <c r="D230" s="26" t="s">
        <v>50</v>
      </c>
      <c r="E230" s="25" t="s">
        <v>265</v>
      </c>
      <c r="F230" s="67">
        <v>8300</v>
      </c>
      <c r="G230" s="67">
        <f t="shared" si="35"/>
        <v>6225</v>
      </c>
      <c r="H230" s="114">
        <v>4569.46</v>
      </c>
      <c r="I230" s="112">
        <f t="shared" si="33"/>
        <v>73.404979919678709</v>
      </c>
    </row>
    <row r="231" spans="1:9" s="28" customFormat="1" ht="13.5">
      <c r="A231" s="25"/>
      <c r="B231" s="45">
        <v>1091</v>
      </c>
      <c r="C231" s="25">
        <v>613300</v>
      </c>
      <c r="D231" s="26" t="s">
        <v>266</v>
      </c>
      <c r="E231" s="25" t="s">
        <v>267</v>
      </c>
      <c r="F231" s="67">
        <v>17400</v>
      </c>
      <c r="G231" s="67">
        <f t="shared" si="35"/>
        <v>13050</v>
      </c>
      <c r="H231" s="114">
        <v>13244.11</v>
      </c>
      <c r="I231" s="112">
        <f t="shared" si="33"/>
        <v>101.48743295019158</v>
      </c>
    </row>
    <row r="232" spans="1:9" s="28" customFormat="1" ht="13.5">
      <c r="A232" s="25"/>
      <c r="B232" s="45">
        <v>1091</v>
      </c>
      <c r="C232" s="25">
        <v>613400</v>
      </c>
      <c r="D232" s="26" t="s">
        <v>268</v>
      </c>
      <c r="E232" s="25" t="s">
        <v>269</v>
      </c>
      <c r="F232" s="67">
        <v>15000</v>
      </c>
      <c r="G232" s="67">
        <f t="shared" si="35"/>
        <v>11250</v>
      </c>
      <c r="H232" s="114">
        <v>11124.1</v>
      </c>
      <c r="I232" s="112">
        <f t="shared" si="33"/>
        <v>98.88088888888889</v>
      </c>
    </row>
    <row r="233" spans="1:9" s="28" customFormat="1" ht="13.5">
      <c r="A233" s="25"/>
      <c r="B233" s="45">
        <v>1091</v>
      </c>
      <c r="C233" s="25">
        <v>614500</v>
      </c>
      <c r="D233" s="26" t="s">
        <v>270</v>
      </c>
      <c r="E233" s="25" t="s">
        <v>323</v>
      </c>
      <c r="F233" s="67">
        <v>500</v>
      </c>
      <c r="G233" s="67">
        <f t="shared" si="35"/>
        <v>375</v>
      </c>
      <c r="H233" s="114">
        <v>389.35</v>
      </c>
      <c r="I233" s="112">
        <f t="shared" si="33"/>
        <v>103.82666666666667</v>
      </c>
    </row>
    <row r="234" spans="1:9" s="28" customFormat="1" ht="13.5">
      <c r="A234" s="25"/>
      <c r="B234" s="45">
        <v>1091</v>
      </c>
      <c r="C234" s="25">
        <v>613700</v>
      </c>
      <c r="D234" s="26" t="s">
        <v>272</v>
      </c>
      <c r="E234" s="25" t="s">
        <v>273</v>
      </c>
      <c r="F234" s="67">
        <v>5300</v>
      </c>
      <c r="G234" s="67">
        <f t="shared" si="35"/>
        <v>3975</v>
      </c>
      <c r="H234" s="114">
        <v>3202.75</v>
      </c>
      <c r="I234" s="112">
        <f t="shared" si="33"/>
        <v>80.572327044025158</v>
      </c>
    </row>
    <row r="235" spans="1:9" s="28" customFormat="1" ht="13.5">
      <c r="A235" s="25"/>
      <c r="B235" s="45">
        <v>1091</v>
      </c>
      <c r="C235" s="25">
        <v>613800</v>
      </c>
      <c r="D235" s="26" t="s">
        <v>274</v>
      </c>
      <c r="E235" s="25" t="s">
        <v>287</v>
      </c>
      <c r="F235" s="67">
        <v>6300</v>
      </c>
      <c r="G235" s="67">
        <f t="shared" si="35"/>
        <v>4725</v>
      </c>
      <c r="H235" s="114">
        <v>5621.45</v>
      </c>
      <c r="I235" s="112">
        <f t="shared" si="33"/>
        <v>118.97248677248677</v>
      </c>
    </row>
    <row r="236" spans="1:9" s="28" customFormat="1" ht="13.5">
      <c r="A236" s="25"/>
      <c r="B236" s="45">
        <v>1091</v>
      </c>
      <c r="C236" s="25">
        <v>613900</v>
      </c>
      <c r="D236" s="26" t="s">
        <v>341</v>
      </c>
      <c r="E236" s="25" t="s">
        <v>451</v>
      </c>
      <c r="F236" s="67">
        <v>500</v>
      </c>
      <c r="G236" s="67">
        <f t="shared" si="35"/>
        <v>375</v>
      </c>
      <c r="H236" s="114">
        <v>479.45</v>
      </c>
      <c r="I236" s="112">
        <f t="shared" si="33"/>
        <v>127.85333333333332</v>
      </c>
    </row>
    <row r="237" spans="1:9" s="28" customFormat="1" ht="13.5">
      <c r="A237" s="25"/>
      <c r="B237" s="45">
        <v>1091</v>
      </c>
      <c r="C237" s="25">
        <v>613900</v>
      </c>
      <c r="D237" s="26" t="s">
        <v>382</v>
      </c>
      <c r="E237" s="25" t="s">
        <v>186</v>
      </c>
      <c r="F237" s="67">
        <v>12300</v>
      </c>
      <c r="G237" s="67">
        <f t="shared" si="35"/>
        <v>9225</v>
      </c>
      <c r="H237" s="114">
        <v>9356.34</v>
      </c>
      <c r="I237" s="112">
        <f t="shared" si="33"/>
        <v>101.42373983739839</v>
      </c>
    </row>
    <row r="238" spans="1:9" s="24" customFormat="1" ht="13.5">
      <c r="A238" s="21"/>
      <c r="B238" s="44"/>
      <c r="C238" s="21">
        <v>614000</v>
      </c>
      <c r="D238" s="22" t="s">
        <v>278</v>
      </c>
      <c r="E238" s="21" t="s">
        <v>196</v>
      </c>
      <c r="F238" s="65">
        <f>SUM(F239:F244)</f>
        <v>5650000</v>
      </c>
      <c r="G238" s="65">
        <f>SUM(G239:G244)</f>
        <v>4237500</v>
      </c>
      <c r="H238" s="113">
        <f>SUM(H239:H244)</f>
        <v>4309838.59</v>
      </c>
      <c r="I238" s="112">
        <f t="shared" si="33"/>
        <v>101.70710536873156</v>
      </c>
    </row>
    <row r="239" spans="1:9" s="28" customFormat="1" ht="13.5">
      <c r="A239" s="25"/>
      <c r="B239" s="45">
        <v>1091</v>
      </c>
      <c r="C239" s="25">
        <v>614200</v>
      </c>
      <c r="D239" s="26" t="s">
        <v>279</v>
      </c>
      <c r="E239" s="25" t="s">
        <v>352</v>
      </c>
      <c r="F239" s="67">
        <v>170000</v>
      </c>
      <c r="G239" s="67">
        <f t="shared" ref="G239:G244" si="36">SUM(F239/12)*9</f>
        <v>127500</v>
      </c>
      <c r="H239" s="114">
        <v>81838.289999999994</v>
      </c>
      <c r="I239" s="112">
        <f t="shared" si="33"/>
        <v>64.186894117647057</v>
      </c>
    </row>
    <row r="240" spans="1:9" s="28" customFormat="1" ht="13.5">
      <c r="A240" s="25"/>
      <c r="B240" s="45">
        <v>1091</v>
      </c>
      <c r="C240" s="25">
        <v>614200</v>
      </c>
      <c r="D240" s="26" t="s">
        <v>280</v>
      </c>
      <c r="E240" s="25" t="s">
        <v>288</v>
      </c>
      <c r="F240" s="67">
        <v>5000000</v>
      </c>
      <c r="G240" s="67">
        <f t="shared" si="36"/>
        <v>3750000</v>
      </c>
      <c r="H240" s="114">
        <v>3868197.92</v>
      </c>
      <c r="I240" s="112">
        <f t="shared" si="33"/>
        <v>103.15194453333334</v>
      </c>
    </row>
    <row r="241" spans="1:9" s="28" customFormat="1" ht="13.5">
      <c r="A241" s="25"/>
      <c r="B241" s="45">
        <v>1091</v>
      </c>
      <c r="C241" s="25">
        <v>614200</v>
      </c>
      <c r="D241" s="26" t="s">
        <v>282</v>
      </c>
      <c r="E241" s="25" t="s">
        <v>449</v>
      </c>
      <c r="F241" s="67">
        <v>300000</v>
      </c>
      <c r="G241" s="67">
        <f t="shared" si="36"/>
        <v>225000</v>
      </c>
      <c r="H241" s="114">
        <v>303802.38</v>
      </c>
      <c r="I241" s="112">
        <f t="shared" si="33"/>
        <v>135.02328</v>
      </c>
    </row>
    <row r="242" spans="1:9" s="28" customFormat="1" ht="13.5">
      <c r="A242" s="25"/>
      <c r="B242" s="45">
        <v>1091</v>
      </c>
      <c r="C242" s="25">
        <v>614200</v>
      </c>
      <c r="D242" s="26" t="s">
        <v>293</v>
      </c>
      <c r="E242" s="25" t="s">
        <v>416</v>
      </c>
      <c r="F242" s="67">
        <v>100000</v>
      </c>
      <c r="G242" s="67">
        <f t="shared" si="36"/>
        <v>75000</v>
      </c>
      <c r="H242" s="114">
        <v>22000</v>
      </c>
      <c r="I242" s="112">
        <f t="shared" si="33"/>
        <v>29.333333333333332</v>
      </c>
    </row>
    <row r="243" spans="1:9" s="28" customFormat="1" ht="13.5">
      <c r="A243" s="25"/>
      <c r="B243" s="45">
        <v>1091</v>
      </c>
      <c r="C243" s="25">
        <v>614200</v>
      </c>
      <c r="D243" s="26" t="s">
        <v>296</v>
      </c>
      <c r="E243" s="25" t="s">
        <v>425</v>
      </c>
      <c r="F243" s="67">
        <v>30000</v>
      </c>
      <c r="G243" s="67">
        <f t="shared" si="36"/>
        <v>22500</v>
      </c>
      <c r="H243" s="114">
        <v>9000</v>
      </c>
      <c r="I243" s="112">
        <f t="shared" si="33"/>
        <v>40</v>
      </c>
    </row>
    <row r="244" spans="1:9" s="28" customFormat="1" ht="13.5">
      <c r="A244" s="25"/>
      <c r="B244" s="45">
        <v>1091</v>
      </c>
      <c r="C244" s="25">
        <v>614200</v>
      </c>
      <c r="D244" s="26" t="s">
        <v>297</v>
      </c>
      <c r="E244" s="25" t="s">
        <v>417</v>
      </c>
      <c r="F244" s="67">
        <v>50000</v>
      </c>
      <c r="G244" s="67">
        <f t="shared" si="36"/>
        <v>37500</v>
      </c>
      <c r="H244" s="114">
        <v>25000</v>
      </c>
      <c r="I244" s="112">
        <f t="shared" si="33"/>
        <v>66.666666666666657</v>
      </c>
    </row>
    <row r="245" spans="1:9" s="24" customFormat="1" ht="13.5">
      <c r="A245" s="21"/>
      <c r="B245" s="44"/>
      <c r="C245" s="21">
        <v>821000</v>
      </c>
      <c r="D245" s="22">
        <v>2</v>
      </c>
      <c r="E245" s="53" t="s">
        <v>213</v>
      </c>
      <c r="F245" s="65">
        <f>SUM(F246)</f>
        <v>17500</v>
      </c>
      <c r="G245" s="65">
        <f>SUM(G246)</f>
        <v>13125</v>
      </c>
      <c r="H245" s="113">
        <f>SUM(H246)</f>
        <v>4167.63</v>
      </c>
      <c r="I245" s="112">
        <f t="shared" si="33"/>
        <v>31.75337142857143</v>
      </c>
    </row>
    <row r="246" spans="1:9" s="28" customFormat="1" ht="13.5">
      <c r="A246" s="25"/>
      <c r="B246" s="45" t="s">
        <v>264</v>
      </c>
      <c r="C246" s="25">
        <v>821300</v>
      </c>
      <c r="D246" s="26" t="s">
        <v>54</v>
      </c>
      <c r="E246" s="25" t="s">
        <v>283</v>
      </c>
      <c r="F246" s="67">
        <v>17500</v>
      </c>
      <c r="G246" s="67">
        <f>SUM(F246/12)*9</f>
        <v>13125</v>
      </c>
      <c r="H246" s="114">
        <v>4167.63</v>
      </c>
      <c r="I246" s="112">
        <f t="shared" si="33"/>
        <v>31.75337142857143</v>
      </c>
    </row>
    <row r="247" spans="1:9" s="28" customFormat="1" ht="13.5">
      <c r="A247" s="33"/>
      <c r="B247" s="33"/>
      <c r="C247" s="33"/>
      <c r="D247" s="34"/>
      <c r="E247" s="53" t="s">
        <v>405</v>
      </c>
      <c r="F247" s="71">
        <f>SUM(F222+F245)</f>
        <v>6387500</v>
      </c>
      <c r="G247" s="71">
        <f>SUM(G222+G245)</f>
        <v>4790625</v>
      </c>
      <c r="H247" s="116">
        <f>SUM(H222+H245)</f>
        <v>4834655.18</v>
      </c>
      <c r="I247" s="112">
        <f t="shared" si="33"/>
        <v>100.91909051532942</v>
      </c>
    </row>
    <row r="248" spans="1:9" s="28" customFormat="1" ht="13.5">
      <c r="A248" s="25"/>
      <c r="B248" s="25"/>
      <c r="C248" s="25"/>
      <c r="D248" s="26"/>
      <c r="E248" s="53" t="s">
        <v>289</v>
      </c>
      <c r="F248" s="65">
        <f>SUM(F17+F40+F95+F125+F161+F187+F195+F206+F213+F220+F247)</f>
        <v>37714000</v>
      </c>
      <c r="G248" s="65">
        <f>SUM(G17+G40+G95+G125+G161+G187+G195+G206+G213+G220+G247)</f>
        <v>28285500</v>
      </c>
      <c r="H248" s="113">
        <f>SUM(H17+H40+H95+H125+H161+H187+H195+H206+H213+H220+H247)</f>
        <v>20007247.619999997</v>
      </c>
      <c r="I248" s="112">
        <f t="shared" si="33"/>
        <v>70.733229463859573</v>
      </c>
    </row>
    <row r="249" spans="1:9" s="28" customFormat="1" ht="12" customHeight="1">
      <c r="A249" s="47"/>
      <c r="B249" s="48"/>
      <c r="C249" s="48"/>
      <c r="D249" s="49"/>
      <c r="E249" s="48" t="s">
        <v>437</v>
      </c>
      <c r="F249" s="70"/>
      <c r="G249" s="70"/>
      <c r="H249" s="115"/>
      <c r="I249" s="115"/>
    </row>
    <row r="250" spans="1:9" s="20" customFormat="1" ht="13.5">
      <c r="A250" s="17">
        <v>610000</v>
      </c>
      <c r="B250" s="17"/>
      <c r="C250" s="17"/>
      <c r="D250" s="18" t="s">
        <v>309</v>
      </c>
      <c r="E250" s="17" t="s">
        <v>182</v>
      </c>
      <c r="F250" s="64">
        <f>SUM(F251+F254+F256+F265+F273)</f>
        <v>22961600</v>
      </c>
      <c r="G250" s="64">
        <f>SUM(G251+G254+G256+G265+G273)</f>
        <v>17221200</v>
      </c>
      <c r="H250" s="112">
        <f>SUM(H251+H254+H256+H265+H273)</f>
        <v>16056647.93</v>
      </c>
      <c r="I250" s="112">
        <f t="shared" ref="I250:I283" si="37">SUM(H250/G250)*100</f>
        <v>93.237683378626343</v>
      </c>
    </row>
    <row r="251" spans="1:9" s="24" customFormat="1" ht="13.5">
      <c r="A251" s="21">
        <v>611000</v>
      </c>
      <c r="B251" s="21"/>
      <c r="C251" s="21"/>
      <c r="D251" s="22" t="s">
        <v>10</v>
      </c>
      <c r="E251" s="21" t="s">
        <v>260</v>
      </c>
      <c r="F251" s="65">
        <f>SUM(F252+F253)</f>
        <v>4723000</v>
      </c>
      <c r="G251" s="65">
        <f>SUM(G252+G253)</f>
        <v>3542250</v>
      </c>
      <c r="H251" s="113">
        <f>SUM(H252+H253)</f>
        <v>3340768.98</v>
      </c>
      <c r="I251" s="112">
        <f t="shared" si="37"/>
        <v>94.312060978191823</v>
      </c>
    </row>
    <row r="252" spans="1:9" s="28" customFormat="1" ht="13.5">
      <c r="A252" s="25"/>
      <c r="B252" s="25">
        <v>611100</v>
      </c>
      <c r="C252" s="25"/>
      <c r="D252" s="26" t="s">
        <v>12</v>
      </c>
      <c r="E252" s="25" t="s">
        <v>261</v>
      </c>
      <c r="F252" s="67">
        <f t="shared" ref="F252:H253" si="38">SUM(F166+F224)</f>
        <v>4130000</v>
      </c>
      <c r="G252" s="67">
        <f t="shared" si="38"/>
        <v>3097500</v>
      </c>
      <c r="H252" s="114">
        <f t="shared" si="38"/>
        <v>2854269.26</v>
      </c>
      <c r="I252" s="112">
        <f t="shared" si="37"/>
        <v>92.147514447134782</v>
      </c>
    </row>
    <row r="253" spans="1:9" s="28" customFormat="1" ht="13.5">
      <c r="A253" s="25"/>
      <c r="B253" s="25">
        <v>611200</v>
      </c>
      <c r="C253" s="25"/>
      <c r="D253" s="26" t="s">
        <v>20</v>
      </c>
      <c r="E253" s="25" t="s">
        <v>262</v>
      </c>
      <c r="F253" s="67">
        <f t="shared" si="38"/>
        <v>593000</v>
      </c>
      <c r="G253" s="67">
        <f t="shared" si="38"/>
        <v>444750</v>
      </c>
      <c r="H253" s="114">
        <f t="shared" si="38"/>
        <v>486499.72000000003</v>
      </c>
      <c r="I253" s="112">
        <f t="shared" si="37"/>
        <v>109.38723327712199</v>
      </c>
    </row>
    <row r="254" spans="1:9" s="24" customFormat="1" ht="13.5">
      <c r="A254" s="21">
        <v>612000</v>
      </c>
      <c r="B254" s="21"/>
      <c r="C254" s="21"/>
      <c r="D254" s="22" t="s">
        <v>29</v>
      </c>
      <c r="E254" s="21" t="s">
        <v>263</v>
      </c>
      <c r="F254" s="65">
        <f>SUM(F255)</f>
        <v>446900</v>
      </c>
      <c r="G254" s="65">
        <f>SUM(G255)</f>
        <v>335175</v>
      </c>
      <c r="H254" s="113">
        <f>SUM(H255)</f>
        <v>307332.71000000002</v>
      </c>
      <c r="I254" s="112">
        <f t="shared" si="37"/>
        <v>91.693208025658251</v>
      </c>
    </row>
    <row r="255" spans="1:9" s="28" customFormat="1" ht="13.5">
      <c r="A255" s="25"/>
      <c r="B255" s="25">
        <v>612100</v>
      </c>
      <c r="C255" s="25"/>
      <c r="D255" s="26" t="s">
        <v>31</v>
      </c>
      <c r="E255" s="25" t="s">
        <v>263</v>
      </c>
      <c r="F255" s="67">
        <f>SUM(F169+F227)</f>
        <v>446900</v>
      </c>
      <c r="G255" s="67">
        <f>SUM(G169+G227)</f>
        <v>335175</v>
      </c>
      <c r="H255" s="114">
        <f>SUM(H169+H227)</f>
        <v>307332.71000000002</v>
      </c>
      <c r="I255" s="112">
        <f t="shared" si="37"/>
        <v>91.693208025658251</v>
      </c>
    </row>
    <row r="256" spans="1:9" s="24" customFormat="1" ht="13.5">
      <c r="A256" s="21">
        <v>613000</v>
      </c>
      <c r="B256" s="21"/>
      <c r="C256" s="21"/>
      <c r="D256" s="22" t="s">
        <v>45</v>
      </c>
      <c r="E256" s="21" t="s">
        <v>183</v>
      </c>
      <c r="F256" s="65">
        <f>SUM(F257:F264)</f>
        <v>6415600</v>
      </c>
      <c r="G256" s="65">
        <f>SUM(G257:G264)</f>
        <v>4811700</v>
      </c>
      <c r="H256" s="113">
        <f>SUM(H257:H264)</f>
        <v>3557116.6699999995</v>
      </c>
      <c r="I256" s="112">
        <f t="shared" si="37"/>
        <v>73.926401687553238</v>
      </c>
    </row>
    <row r="257" spans="1:9" s="28" customFormat="1" ht="13.5">
      <c r="A257" s="25"/>
      <c r="B257" s="25">
        <v>613100</v>
      </c>
      <c r="C257" s="25"/>
      <c r="D257" s="26" t="s">
        <v>47</v>
      </c>
      <c r="E257" s="25" t="s">
        <v>185</v>
      </c>
      <c r="F257" s="67">
        <f>SUM(F9+F21+F44+F99+F129+F171+F191+F199+F210+F217+F229)</f>
        <v>14000</v>
      </c>
      <c r="G257" s="67">
        <f>SUM(G9+G21+G44+G99+G129+G171+G191+G199+G210+G217+G229)</f>
        <v>10500</v>
      </c>
      <c r="H257" s="114">
        <f>SUM(H9+H21+H44+H99+H129+H171+H191+H199+H210+H217+H229)</f>
        <v>1521</v>
      </c>
      <c r="I257" s="112">
        <f t="shared" si="37"/>
        <v>14.485714285714286</v>
      </c>
    </row>
    <row r="258" spans="1:9" s="28" customFormat="1" ht="13.5">
      <c r="A258" s="25"/>
      <c r="B258" s="25">
        <v>613200</v>
      </c>
      <c r="C258" s="25"/>
      <c r="D258" s="26" t="s">
        <v>50</v>
      </c>
      <c r="E258" s="25" t="s">
        <v>265</v>
      </c>
      <c r="F258" s="67">
        <f>SUM(F130+F172+F230)</f>
        <v>388300</v>
      </c>
      <c r="G258" s="67">
        <f>SUM(G130+G172+G230)</f>
        <v>291225</v>
      </c>
      <c r="H258" s="114">
        <f>SUM(H130+H172+H230)</f>
        <v>244946.86</v>
      </c>
      <c r="I258" s="112">
        <f t="shared" si="37"/>
        <v>84.10914584942914</v>
      </c>
    </row>
    <row r="259" spans="1:9" s="28" customFormat="1" ht="13.5">
      <c r="A259" s="25"/>
      <c r="B259" s="25">
        <v>613300</v>
      </c>
      <c r="C259" s="25"/>
      <c r="D259" s="26" t="s">
        <v>266</v>
      </c>
      <c r="E259" s="25" t="s">
        <v>267</v>
      </c>
      <c r="F259" s="67">
        <f>SUM(F131+F132+F133+F134+F135+F136+F173+F231)</f>
        <v>3290000</v>
      </c>
      <c r="G259" s="67">
        <f>SUM(G131+G132+G133+G134+G135+G136+G173+G231)</f>
        <v>2467500</v>
      </c>
      <c r="H259" s="114">
        <f>SUM(H131+H132+H133+H134+H135+H136+H173+H231)</f>
        <v>2210034.89</v>
      </c>
      <c r="I259" s="112">
        <f t="shared" si="37"/>
        <v>89.565750354609932</v>
      </c>
    </row>
    <row r="260" spans="1:9" s="28" customFormat="1" ht="13.5">
      <c r="A260" s="25"/>
      <c r="B260" s="25">
        <v>613400</v>
      </c>
      <c r="C260" s="25"/>
      <c r="D260" s="26" t="s">
        <v>268</v>
      </c>
      <c r="E260" s="25" t="s">
        <v>269</v>
      </c>
      <c r="F260" s="67">
        <f>SUM(F100+F101+F174+F232)</f>
        <v>127000</v>
      </c>
      <c r="G260" s="67">
        <f>SUM(G100+G101+G174+G232)</f>
        <v>95250</v>
      </c>
      <c r="H260" s="114">
        <f>SUM(H100+H101+H174+H232)</f>
        <v>57707.33</v>
      </c>
      <c r="I260" s="112">
        <f t="shared" si="37"/>
        <v>60.585123359580052</v>
      </c>
    </row>
    <row r="261" spans="1:9" s="28" customFormat="1" ht="13.5">
      <c r="A261" s="25"/>
      <c r="B261" s="25">
        <v>613500</v>
      </c>
      <c r="C261" s="25"/>
      <c r="D261" s="26" t="s">
        <v>270</v>
      </c>
      <c r="E261" s="25" t="s">
        <v>271</v>
      </c>
      <c r="F261" s="67">
        <f>SUM(F45+F175+F233)</f>
        <v>188000</v>
      </c>
      <c r="G261" s="67">
        <f>SUM(G45+G175+G233)</f>
        <v>141000</v>
      </c>
      <c r="H261" s="114">
        <f>SUM(H45+H175+H233)</f>
        <v>128052.57</v>
      </c>
      <c r="I261" s="112">
        <f t="shared" si="37"/>
        <v>90.817425531914893</v>
      </c>
    </row>
    <row r="262" spans="1:9" s="28" customFormat="1" ht="13.5">
      <c r="A262" s="25"/>
      <c r="B262" s="25">
        <v>613700</v>
      </c>
      <c r="C262" s="25"/>
      <c r="D262" s="26" t="s">
        <v>272</v>
      </c>
      <c r="E262" s="25" t="s">
        <v>273</v>
      </c>
      <c r="F262" s="67">
        <f>SUM(F22+F102+F103+F104+F105+F137+F176+F234)</f>
        <v>1223200</v>
      </c>
      <c r="G262" s="67">
        <f>SUM(G22+G102+G103+G104+G105+G137+G176+G234)</f>
        <v>917400</v>
      </c>
      <c r="H262" s="114">
        <f>SUM(H22+H102+H103+H104+H105+H137+H176+H234)</f>
        <v>288289.94</v>
      </c>
      <c r="I262" s="112">
        <f t="shared" si="37"/>
        <v>31.424671898844558</v>
      </c>
    </row>
    <row r="263" spans="1:9" s="28" customFormat="1" ht="13.5">
      <c r="A263" s="25"/>
      <c r="B263" s="25">
        <v>613800</v>
      </c>
      <c r="C263" s="25"/>
      <c r="D263" s="26" t="s">
        <v>274</v>
      </c>
      <c r="E263" s="25" t="s">
        <v>189</v>
      </c>
      <c r="F263" s="67">
        <f>SUM(F23+F177+F235)</f>
        <v>34800</v>
      </c>
      <c r="G263" s="67">
        <f>SUM(G23+G177+G235)</f>
        <v>26100</v>
      </c>
      <c r="H263" s="114">
        <f>SUM(H23+H177+H235)</f>
        <v>14902.880000000001</v>
      </c>
      <c r="I263" s="112">
        <f t="shared" si="37"/>
        <v>57.09915708812261</v>
      </c>
    </row>
    <row r="264" spans="1:9" s="28" customFormat="1" ht="13.5">
      <c r="A264" s="25"/>
      <c r="B264" s="25">
        <v>613900</v>
      </c>
      <c r="C264" s="25"/>
      <c r="D264" s="26" t="s">
        <v>276</v>
      </c>
      <c r="E264" s="25" t="s">
        <v>186</v>
      </c>
      <c r="F264" s="67">
        <f>SUM(F10+F11+F12+F24+F25+F26+F27+F46+F47+F48+F106+F107+F108+F109+F138+F139+F140+F178+F179+F180+F181+F192+F193+F200+F201+F202+F203+F204+F205+F211+F212+F218+F219+F236+F237)</f>
        <v>1150300</v>
      </c>
      <c r="G264" s="67">
        <f>SUM(G10+G11+G12+G24+G25+G26+G27+G46+G47+G48+G106+G107+G108+G109+G138+G139+G140+G178+G179+G180+G181+G192+G193+G200+G201+G202+G203+G204+G205+G211+G212+G218+G219+G236+G237)</f>
        <v>862725</v>
      </c>
      <c r="H264" s="114">
        <f>SUM(H10+H11+H12+H24+H25+H26+H27+H46+H47+H48+H106+H107+H108+H109+H138+H139+H140+H178+H179+H180+H181+H192+H193+H200+H201+H202+H203+H204+H205+H211+H212+H218+H219+H236+H237)</f>
        <v>611661.19999999984</v>
      </c>
      <c r="I264" s="112">
        <f t="shared" si="37"/>
        <v>70.898745254861026</v>
      </c>
    </row>
    <row r="265" spans="1:9" s="24" customFormat="1" ht="13.5">
      <c r="A265" s="21">
        <v>614000</v>
      </c>
      <c r="B265" s="21"/>
      <c r="C265" s="21"/>
      <c r="D265" s="22" t="s">
        <v>278</v>
      </c>
      <c r="E265" s="21" t="s">
        <v>196</v>
      </c>
      <c r="F265" s="65">
        <f>SUM(F266:F272)</f>
        <v>10976100</v>
      </c>
      <c r="G265" s="65">
        <f>SUM(G266:G272)</f>
        <v>8232075</v>
      </c>
      <c r="H265" s="113">
        <f>SUM(H266:H272)</f>
        <v>8509825.6500000004</v>
      </c>
      <c r="I265" s="112">
        <f t="shared" si="37"/>
        <v>103.37400533887265</v>
      </c>
    </row>
    <row r="266" spans="1:9" s="28" customFormat="1" ht="13.5">
      <c r="A266" s="25"/>
      <c r="B266" s="25">
        <v>614100</v>
      </c>
      <c r="C266" s="25"/>
      <c r="D266" s="26" t="s">
        <v>279</v>
      </c>
      <c r="E266" s="25" t="s">
        <v>290</v>
      </c>
      <c r="F266" s="67">
        <f>SUM(F29+F50+F111+F145+F146)</f>
        <v>314000</v>
      </c>
      <c r="G266" s="67">
        <f t="shared" ref="G266" si="39">SUM(G29+G50+G111+G145+G146)</f>
        <v>235500</v>
      </c>
      <c r="H266" s="114">
        <f>SUM(H29+H50+H111+H145+H146)</f>
        <v>211086.25</v>
      </c>
      <c r="I266" s="112">
        <f t="shared" si="37"/>
        <v>89.633227176220814</v>
      </c>
    </row>
    <row r="267" spans="1:9" s="28" customFormat="1" ht="13.5">
      <c r="A267" s="25"/>
      <c r="B267" s="25">
        <v>614200</v>
      </c>
      <c r="C267" s="25"/>
      <c r="D267" s="26" t="s">
        <v>280</v>
      </c>
      <c r="E267" s="25" t="s">
        <v>291</v>
      </c>
      <c r="F267" s="67">
        <f>SUM(F51+F52+F53+F54+F55+F56+F57+F58+F59+F60+F61+F62+F112+F147+F239+F240+F241+F242+F243+F244)</f>
        <v>7133600</v>
      </c>
      <c r="G267" s="67">
        <f>SUM(G51+G52+G53+G54+G55+G56+G57+G58+G59+G60+G61+G62+G112+G147+G239+G240+G241+G242+G243+G244)</f>
        <v>5350200</v>
      </c>
      <c r="H267" s="114">
        <f>SUM(H51+H52+H53+H54+H55+H56+H57+H58+H59+H60+H61+H62+H112+H147+H239+H240+H241+H242+H243+H244)</f>
        <v>5474311.3500000006</v>
      </c>
      <c r="I267" s="112">
        <f t="shared" si="37"/>
        <v>102.31975159807112</v>
      </c>
    </row>
    <row r="268" spans="1:9" s="28" customFormat="1" ht="13.5">
      <c r="A268" s="25"/>
      <c r="B268" s="25">
        <v>614300</v>
      </c>
      <c r="C268" s="25"/>
      <c r="D268" s="26" t="s">
        <v>282</v>
      </c>
      <c r="E268" s="25" t="s">
        <v>292</v>
      </c>
      <c r="F268" s="67">
        <f>SUM(F30+F63+F64+F65+F66+F67+F68+F69+F70+F71+F72+F73+F74+F75+F76+F77+F81+F82+F83+F113+F116)</f>
        <v>851500</v>
      </c>
      <c r="G268" s="67">
        <f>SUM(G30+G63+G64+G65+G66+G67+G68+G69+G70+G71+G72+G73+G74+G75+G76+G77+G81+G82+G83+G113+G116)</f>
        <v>638625</v>
      </c>
      <c r="H268" s="114">
        <f>SUM(H30+H63+H64+H65+H66+H67+H68+H69+H70+H71+H72+H73+H74+H75+H76+H77+H81+H82+H83+H113+H116)</f>
        <v>683913</v>
      </c>
      <c r="I268" s="112">
        <f t="shared" si="37"/>
        <v>107.09148561362302</v>
      </c>
    </row>
    <row r="269" spans="1:9" s="28" customFormat="1" ht="13.5">
      <c r="A269" s="25"/>
      <c r="B269" s="25">
        <v>614400</v>
      </c>
      <c r="C269" s="25"/>
      <c r="D269" s="26" t="s">
        <v>293</v>
      </c>
      <c r="E269" s="25" t="s">
        <v>294</v>
      </c>
      <c r="F269" s="67">
        <f>SUM(F31+F32+F33+F34+F84+F85+F86+F87+F88+F89+F90+F91+F92+F93+F94+F117+F118+F119+F148)</f>
        <v>1245000</v>
      </c>
      <c r="G269" s="67">
        <f>SUM(G31+G32+G33+G34+G84+G85+G86+G87+G88+G89+G90+G91+G92+G93+G94+G117+G118+G119+G148)</f>
        <v>933750</v>
      </c>
      <c r="H269" s="114">
        <f>SUM(H31+H32+H33+H34+H84+H85+H86+H87+H88+H89+H90+H91+H92+H93+H94+H117+H118+H119+H148)</f>
        <v>929499.81999999983</v>
      </c>
      <c r="I269" s="112">
        <f t="shared" si="37"/>
        <v>99.544826773761699</v>
      </c>
    </row>
    <row r="270" spans="1:9" s="28" customFormat="1" ht="13.5">
      <c r="A270" s="25"/>
      <c r="B270" s="26" t="s">
        <v>295</v>
      </c>
      <c r="C270" s="25"/>
      <c r="D270" s="26" t="s">
        <v>296</v>
      </c>
      <c r="E270" s="55" t="s">
        <v>410</v>
      </c>
      <c r="F270" s="67">
        <f>SUM(F35+F36+F120)</f>
        <v>613000</v>
      </c>
      <c r="G270" s="67">
        <f>SUM(G35+G36+G120)</f>
        <v>459750</v>
      </c>
      <c r="H270" s="114">
        <f>SUM(H35+H36+H120)</f>
        <v>449933.24</v>
      </c>
      <c r="I270" s="112">
        <f t="shared" si="37"/>
        <v>97.864761283306152</v>
      </c>
    </row>
    <row r="271" spans="1:9" s="28" customFormat="1" ht="13.5">
      <c r="A271" s="25"/>
      <c r="B271" s="25">
        <v>614800</v>
      </c>
      <c r="C271" s="25"/>
      <c r="D271" s="26" t="s">
        <v>297</v>
      </c>
      <c r="E271" s="25" t="s">
        <v>298</v>
      </c>
      <c r="F271" s="67">
        <f>SUM(F38+F39)</f>
        <v>144000</v>
      </c>
      <c r="G271" s="67">
        <f>SUM(G38+G39)</f>
        <v>108000</v>
      </c>
      <c r="H271" s="114">
        <f>SUM(H38+H39)</f>
        <v>89922.28</v>
      </c>
      <c r="I271" s="112">
        <f t="shared" si="37"/>
        <v>83.261370370370372</v>
      </c>
    </row>
    <row r="272" spans="1:9" s="28" customFormat="1" ht="13.5">
      <c r="A272" s="25"/>
      <c r="B272" s="25">
        <v>614800</v>
      </c>
      <c r="C272" s="25"/>
      <c r="D272" s="26" t="s">
        <v>299</v>
      </c>
      <c r="E272" s="25" t="s">
        <v>300</v>
      </c>
      <c r="F272" s="67">
        <f>SUM(F37)</f>
        <v>675000</v>
      </c>
      <c r="G272" s="67">
        <f>SUM(G37)</f>
        <v>506250</v>
      </c>
      <c r="H272" s="114">
        <f>SUM(H37)</f>
        <v>671159.71</v>
      </c>
      <c r="I272" s="112">
        <f t="shared" si="37"/>
        <v>132.57475753086419</v>
      </c>
    </row>
    <row r="273" spans="1:9" s="24" customFormat="1" ht="13.5">
      <c r="A273" s="21">
        <v>616000</v>
      </c>
      <c r="B273" s="44"/>
      <c r="C273" s="21"/>
      <c r="D273" s="22" t="s">
        <v>301</v>
      </c>
      <c r="E273" s="21" t="s">
        <v>221</v>
      </c>
      <c r="F273" s="65">
        <f>SUM(F274)</f>
        <v>400000</v>
      </c>
      <c r="G273" s="65">
        <f>SUM(G274)</f>
        <v>300000</v>
      </c>
      <c r="H273" s="113">
        <f>SUM(H274)</f>
        <v>341603.92</v>
      </c>
      <c r="I273" s="112">
        <f t="shared" si="37"/>
        <v>113.86797333333334</v>
      </c>
    </row>
    <row r="274" spans="1:9" s="28" customFormat="1" ht="13.5">
      <c r="A274" s="25"/>
      <c r="B274" s="45">
        <v>616100</v>
      </c>
      <c r="C274" s="25"/>
      <c r="D274" s="26" t="s">
        <v>302</v>
      </c>
      <c r="E274" s="25" t="s">
        <v>223</v>
      </c>
      <c r="F274" s="67">
        <f>SUM(F150)</f>
        <v>400000</v>
      </c>
      <c r="G274" s="67">
        <f>SUM(G150)</f>
        <v>300000</v>
      </c>
      <c r="H274" s="114">
        <f>SUM(H150)</f>
        <v>341603.92</v>
      </c>
      <c r="I274" s="112">
        <f t="shared" si="37"/>
        <v>113.86797333333334</v>
      </c>
    </row>
    <row r="275" spans="1:9" s="24" customFormat="1" ht="13.5">
      <c r="A275" s="21">
        <v>810000</v>
      </c>
      <c r="B275" s="21"/>
      <c r="C275" s="21"/>
      <c r="D275" s="22" t="s">
        <v>308</v>
      </c>
      <c r="E275" s="53" t="s">
        <v>213</v>
      </c>
      <c r="F275" s="65">
        <f>SUM(F276:F279)</f>
        <v>13692400</v>
      </c>
      <c r="G275" s="65">
        <f>SUM(G276:G279)</f>
        <v>10269300</v>
      </c>
      <c r="H275" s="113">
        <f>SUM(H276:H279)</f>
        <v>3050961.45</v>
      </c>
      <c r="I275" s="112">
        <f t="shared" si="37"/>
        <v>29.70953667728083</v>
      </c>
    </row>
    <row r="276" spans="1:9" s="28" customFormat="1" ht="13.5">
      <c r="A276" s="25"/>
      <c r="B276" s="25">
        <v>821100</v>
      </c>
      <c r="C276" s="25"/>
      <c r="D276" s="26" t="s">
        <v>54</v>
      </c>
      <c r="E276" s="25" t="s">
        <v>303</v>
      </c>
      <c r="F276" s="67">
        <f>SUM(F152)</f>
        <v>5000</v>
      </c>
      <c r="G276" s="67">
        <f>SUM(G152)</f>
        <v>3750</v>
      </c>
      <c r="H276" s="114">
        <f>SUM(H152)</f>
        <v>0</v>
      </c>
      <c r="I276" s="112">
        <f t="shared" si="37"/>
        <v>0</v>
      </c>
    </row>
    <row r="277" spans="1:9" s="28" customFormat="1" ht="13.5">
      <c r="A277" s="25"/>
      <c r="B277" s="25">
        <v>821300</v>
      </c>
      <c r="C277" s="25"/>
      <c r="D277" s="26" t="s">
        <v>72</v>
      </c>
      <c r="E277" s="25" t="s">
        <v>283</v>
      </c>
      <c r="F277" s="67">
        <f>SUM(F122+F123+F124+F184+F246)</f>
        <v>697000</v>
      </c>
      <c r="G277" s="67">
        <f>SUM(G122+G123+G124+G184+G246)</f>
        <v>522750</v>
      </c>
      <c r="H277" s="114">
        <f>SUM(H122+H123+H124+H184+H246)</f>
        <v>524257.29000000004</v>
      </c>
      <c r="I277" s="112">
        <f t="shared" si="37"/>
        <v>100.28833859397419</v>
      </c>
    </row>
    <row r="278" spans="1:9" s="28" customFormat="1" ht="13.5">
      <c r="A278" s="25"/>
      <c r="B278" s="25">
        <v>821500</v>
      </c>
      <c r="C278" s="25"/>
      <c r="D278" s="26" t="s">
        <v>82</v>
      </c>
      <c r="E278" s="25" t="s">
        <v>304</v>
      </c>
      <c r="F278" s="67">
        <f>SUM(F15+F16+F153)</f>
        <v>125000</v>
      </c>
      <c r="G278" s="67">
        <f>SUM(G15+G16+G153)</f>
        <v>93750</v>
      </c>
      <c r="H278" s="114">
        <f>SUM(H15+H16+H153)</f>
        <v>7365.15</v>
      </c>
      <c r="I278" s="112">
        <f t="shared" si="37"/>
        <v>7.8561599999999991</v>
      </c>
    </row>
    <row r="279" spans="1:9" s="28" customFormat="1" ht="13.5">
      <c r="A279" s="25"/>
      <c r="B279" s="25">
        <v>821600</v>
      </c>
      <c r="C279" s="25"/>
      <c r="D279" s="26" t="s">
        <v>94</v>
      </c>
      <c r="E279" s="25" t="s">
        <v>284</v>
      </c>
      <c r="F279" s="67">
        <f>SUM(F154+F155+F156+F157+F158+F159+F186)</f>
        <v>12865400</v>
      </c>
      <c r="G279" s="67">
        <f>SUM(G154+G155+G156+G157+G158+G159+G186)</f>
        <v>9649050</v>
      </c>
      <c r="H279" s="114">
        <f>SUM(H154+H155+H156+H157+H158+H159+H186)</f>
        <v>2519339.0100000002</v>
      </c>
      <c r="I279" s="112">
        <f t="shared" si="37"/>
        <v>26.109710385996554</v>
      </c>
    </row>
    <row r="280" spans="1:9" s="24" customFormat="1" ht="13.5">
      <c r="A280" s="21"/>
      <c r="B280" s="21"/>
      <c r="C280" s="21"/>
      <c r="D280" s="22" t="s">
        <v>169</v>
      </c>
      <c r="E280" s="53" t="s">
        <v>187</v>
      </c>
      <c r="F280" s="65">
        <f>SUM(F194)</f>
        <v>20000</v>
      </c>
      <c r="G280" s="65">
        <f>SUM(G194)</f>
        <v>15000</v>
      </c>
      <c r="H280" s="113">
        <f>SUM(H194)</f>
        <v>0</v>
      </c>
      <c r="I280" s="112">
        <f t="shared" si="37"/>
        <v>0</v>
      </c>
    </row>
    <row r="281" spans="1:9" s="28" customFormat="1" ht="13.5">
      <c r="A281" s="25"/>
      <c r="B281" s="25"/>
      <c r="C281" s="25"/>
      <c r="D281" s="26"/>
      <c r="E281" s="53" t="s">
        <v>289</v>
      </c>
      <c r="F281" s="65">
        <f>SUM(F250+F275+F280)</f>
        <v>36674000</v>
      </c>
      <c r="G281" s="65">
        <f>SUM(G250+G275+G280)</f>
        <v>27505500</v>
      </c>
      <c r="H281" s="113">
        <f>SUM(H250+H275+H280)</f>
        <v>19107609.379999999</v>
      </c>
      <c r="I281" s="112">
        <f t="shared" si="37"/>
        <v>69.468322262820152</v>
      </c>
    </row>
    <row r="282" spans="1:9" s="24" customFormat="1" ht="13.5">
      <c r="A282" s="21"/>
      <c r="B282" s="21">
        <v>823100</v>
      </c>
      <c r="C282" s="21"/>
      <c r="D282" s="22" t="s">
        <v>310</v>
      </c>
      <c r="E282" s="53" t="s">
        <v>305</v>
      </c>
      <c r="F282" s="65">
        <f>SUM(F160)</f>
        <v>1040000</v>
      </c>
      <c r="G282" s="65">
        <f>SUM(G160)</f>
        <v>780000</v>
      </c>
      <c r="H282" s="113">
        <f>SUM(H160)</f>
        <v>899638.24</v>
      </c>
      <c r="I282" s="112">
        <f t="shared" si="37"/>
        <v>115.33823589743591</v>
      </c>
    </row>
    <row r="283" spans="1:9" s="28" customFormat="1" ht="13.5">
      <c r="A283" s="25"/>
      <c r="B283" s="25"/>
      <c r="C283" s="25"/>
      <c r="D283" s="26"/>
      <c r="E283" s="53" t="s">
        <v>380</v>
      </c>
      <c r="F283" s="65">
        <f>SUM(F250+F275+F280+F282)</f>
        <v>37714000</v>
      </c>
      <c r="G283" s="65">
        <f>SUM(G250+G275+G280+G282)</f>
        <v>28285500</v>
      </c>
      <c r="H283" s="113">
        <f>SUM(H250+H275+H280+H282)</f>
        <v>20007247.619999997</v>
      </c>
      <c r="I283" s="112">
        <f t="shared" si="37"/>
        <v>70.733229463859573</v>
      </c>
    </row>
    <row r="284" spans="1:9" s="50" customFormat="1" ht="12.75">
      <c r="A284" s="37"/>
      <c r="B284" s="37"/>
      <c r="C284" s="37"/>
      <c r="D284" s="38"/>
      <c r="E284" s="37"/>
      <c r="F284" s="39"/>
      <c r="G284" s="39"/>
      <c r="H284" s="117"/>
      <c r="I284" s="117"/>
    </row>
    <row r="285" spans="1:9" s="83" customFormat="1" ht="15.75">
      <c r="A285" s="82"/>
      <c r="B285" s="82"/>
      <c r="C285" s="82"/>
      <c r="D285" s="82"/>
      <c r="E285" s="82"/>
      <c r="H285" s="118"/>
      <c r="I285" s="118"/>
    </row>
  </sheetData>
  <printOptions horizontalCentered="1"/>
  <pageMargins left="0.11811023622047245" right="0.11811023622047245" top="0.6692913385826772" bottom="0.7480314960629921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naslovna strana</vt:lpstr>
      <vt:lpstr>(prihodi)</vt:lpstr>
      <vt:lpstr>(izdaci)</vt:lpstr>
      <vt:lpstr>'(izdaci)'!Print_Titles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Budzet04</cp:lastModifiedBy>
  <cp:lastPrinted>2024-12-16T15:23:34Z</cp:lastPrinted>
  <dcterms:created xsi:type="dcterms:W3CDTF">2016-11-03T07:20:33Z</dcterms:created>
  <dcterms:modified xsi:type="dcterms:W3CDTF">2024-12-16T15:27:46Z</dcterms:modified>
</cp:coreProperties>
</file>