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<sst xmlns="http://schemas.openxmlformats.org/spreadsheetml/2006/main" count="219" uniqueCount="163">
  <si>
    <t>EKONOMSKI KOD</t>
  </si>
  <si>
    <t>RED BR</t>
  </si>
  <si>
    <t xml:space="preserve">BUDŽET </t>
  </si>
  <si>
    <t>REBALANS</t>
  </si>
  <si>
    <t>2001.GODINE</t>
  </si>
  <si>
    <t>BUDŽETA</t>
  </si>
  <si>
    <t>SLUŽBA ZA PRIVREDU I FINANSIJE</t>
  </si>
  <si>
    <t>TEKUĆI IZDACI</t>
  </si>
  <si>
    <t>1.1.</t>
  </si>
  <si>
    <t>PLATE I NAKNADE</t>
  </si>
  <si>
    <t>1.1.1.</t>
  </si>
  <si>
    <t>Bruto plate i naknade</t>
  </si>
  <si>
    <t>1.1.2.</t>
  </si>
  <si>
    <t>Naknade troškova zaposlenih</t>
  </si>
  <si>
    <t>1.1.3.</t>
  </si>
  <si>
    <t>Naknada savjeta načelnika</t>
  </si>
  <si>
    <t>Naknade vijećnicima</t>
  </si>
  <si>
    <t>1.2.</t>
  </si>
  <si>
    <t>DOPRINOS POSLODAVCA</t>
  </si>
  <si>
    <t>1.2.1.</t>
  </si>
  <si>
    <t>Doprinos poslodavca</t>
  </si>
  <si>
    <t>1.3.</t>
  </si>
  <si>
    <t>IZDACI ZA MATERIJAL I USLUGE</t>
  </si>
  <si>
    <t>1.3.1.</t>
  </si>
  <si>
    <t>Putni troškovi</t>
  </si>
  <si>
    <t>1.3.2.</t>
  </si>
  <si>
    <t>Izdaci za energiju</t>
  </si>
  <si>
    <t>1.3.3.</t>
  </si>
  <si>
    <t>Izdaci za komunalne usluge</t>
  </si>
  <si>
    <t>1.3.4.</t>
  </si>
  <si>
    <t>Izdaci za troškove materijala</t>
  </si>
  <si>
    <t>Izdaci za prevoz i gorivo</t>
  </si>
  <si>
    <t>1.3.6.</t>
  </si>
  <si>
    <t>Izdaci za prevoz đaka i studenata</t>
  </si>
  <si>
    <t>1.3.7.</t>
  </si>
  <si>
    <t>1.3.8.</t>
  </si>
  <si>
    <t>Izdaci za tekuće održavanje</t>
  </si>
  <si>
    <t>1.3.9.</t>
  </si>
  <si>
    <t>Ugovorene usluge</t>
  </si>
  <si>
    <t>ZADUŽENJE PO GARANCIJI NA KREDIT</t>
  </si>
  <si>
    <t>TEKUĆI GRANTOVI</t>
  </si>
  <si>
    <t>Grantovi pojedincima</t>
  </si>
  <si>
    <t>Grantovi neprofitnim organiz.</t>
  </si>
  <si>
    <t xml:space="preserve">Subvencija JP i JU </t>
  </si>
  <si>
    <t>KAPITALNI GRANTOVI</t>
  </si>
  <si>
    <t>Kapit.grant drugim nivoima vlade</t>
  </si>
  <si>
    <t>Kapit.grant pojed.i neprof.org.</t>
  </si>
  <si>
    <t>3.2.</t>
  </si>
  <si>
    <t>NABAVKA STALNIH SREDSTAVA</t>
  </si>
  <si>
    <t>3.2.1.</t>
  </si>
  <si>
    <t>Nabavka zemljišta</t>
  </si>
  <si>
    <t>Nabavka opreme</t>
  </si>
  <si>
    <t>Nabavka ostalih stalnih sred.</t>
  </si>
  <si>
    <t>Stalna sred.u obliku prava</t>
  </si>
  <si>
    <t>Rekonstrukcija i inv.održavanje</t>
  </si>
  <si>
    <t>TRANSFER ZA ALTERNATIVNI SMEŠTAJ</t>
  </si>
  <si>
    <t>UKUPNO</t>
  </si>
  <si>
    <t>plan za</t>
  </si>
  <si>
    <t>6 mjeseci</t>
  </si>
  <si>
    <t xml:space="preserve">izvršeno </t>
  </si>
  <si>
    <t>za 6 mj</t>
  </si>
  <si>
    <t>procent</t>
  </si>
  <si>
    <t>izvršenja</t>
  </si>
  <si>
    <t>8 mjeseci</t>
  </si>
  <si>
    <t>izvršeno</t>
  </si>
  <si>
    <t>za 8 mj</t>
  </si>
  <si>
    <t>za 10 mj</t>
  </si>
  <si>
    <t>10 mjeseci</t>
  </si>
  <si>
    <t>3.1.3.</t>
  </si>
  <si>
    <t>Učešće u izgradnji spomen obilježja</t>
  </si>
  <si>
    <t>PRIVREMENO</t>
  </si>
  <si>
    <t>FINANSIRANJE</t>
  </si>
  <si>
    <t>BUDŽET</t>
  </si>
  <si>
    <t>2001.G</t>
  </si>
  <si>
    <t xml:space="preserve"> budžet</t>
  </si>
  <si>
    <t>2.2.</t>
  </si>
  <si>
    <t>IZD.ZA KAM.I TROŠK.SPORA-SUD.IZVR.</t>
  </si>
  <si>
    <t>Komun.usluge-Sudsko izvršenje</t>
  </si>
  <si>
    <t>Tekuće održavanje-Sudska izvršenja</t>
  </si>
  <si>
    <t>Grantovi drugim nivoima vlasti</t>
  </si>
  <si>
    <t>2003.godine</t>
  </si>
  <si>
    <t xml:space="preserve">IZD.ZA KAMATE I OBAV.PO GARAN. ZA KREDIT </t>
  </si>
  <si>
    <t>2004.godine</t>
  </si>
  <si>
    <t>1.5.</t>
  </si>
  <si>
    <t>2005.godine</t>
  </si>
  <si>
    <t xml:space="preserve">procjena izvršenja </t>
  </si>
  <si>
    <t>za 2004.godinu</t>
  </si>
  <si>
    <t>1.3.5.</t>
  </si>
  <si>
    <t>pod- kateg.</t>
  </si>
  <si>
    <t>gl. grupa</t>
  </si>
  <si>
    <t>pod grupa</t>
  </si>
  <si>
    <t>2.1.</t>
  </si>
  <si>
    <t>2004.GODINE</t>
  </si>
  <si>
    <t>za 2005.godinu</t>
  </si>
  <si>
    <t>2006.godine</t>
  </si>
  <si>
    <t>3.1.</t>
  </si>
  <si>
    <t>3.3.</t>
  </si>
  <si>
    <t>Izdaci za prevoz RVI</t>
  </si>
  <si>
    <t>Obaveze po PDV-u</t>
  </si>
  <si>
    <t>3.4.</t>
  </si>
  <si>
    <t xml:space="preserve"> </t>
  </si>
  <si>
    <t xml:space="preserve">     O P I S       </t>
  </si>
  <si>
    <t>2007.godine</t>
  </si>
  <si>
    <t>Ostali grantovi-povrati i drugo</t>
  </si>
  <si>
    <t xml:space="preserve">Otkup zemljišta </t>
  </si>
  <si>
    <t>NACRT</t>
  </si>
  <si>
    <t>1.4.</t>
  </si>
  <si>
    <t>1.4.1.</t>
  </si>
  <si>
    <t>1.4.2.</t>
  </si>
  <si>
    <t>1.4.3.</t>
  </si>
  <si>
    <t>1.4.4.</t>
  </si>
  <si>
    <t>1.4.5.</t>
  </si>
  <si>
    <t xml:space="preserve">NACRT     </t>
  </si>
  <si>
    <t>2008.godine</t>
  </si>
  <si>
    <t xml:space="preserve"> TEKUĆA REZERVA </t>
  </si>
  <si>
    <t>izvršeno za</t>
  </si>
  <si>
    <t>procenat</t>
  </si>
  <si>
    <t>INDEX</t>
  </si>
  <si>
    <t>PROMJENE</t>
  </si>
  <si>
    <t>ZA 2011.g</t>
  </si>
  <si>
    <t>681100/611000</t>
  </si>
  <si>
    <t>681110/611100</t>
  </si>
  <si>
    <t>681420/611200</t>
  </si>
  <si>
    <t>681120/611200</t>
  </si>
  <si>
    <t>681200/612000</t>
  </si>
  <si>
    <t>681210/612100</t>
  </si>
  <si>
    <t>681300/613000</t>
  </si>
  <si>
    <t>681310/613100</t>
  </si>
  <si>
    <t>681320/613200</t>
  </si>
  <si>
    <t>681330/613300</t>
  </si>
  <si>
    <t>681340/613400</t>
  </si>
  <si>
    <t>681350/613500</t>
  </si>
  <si>
    <t>681370/613700</t>
  </si>
  <si>
    <t>681380/613800</t>
  </si>
  <si>
    <t>681390/613900</t>
  </si>
  <si>
    <t>681400/614000</t>
  </si>
  <si>
    <t>681500/615000</t>
  </si>
  <si>
    <t>688100/821000</t>
  </si>
  <si>
    <t>681410/614100</t>
  </si>
  <si>
    <t>681420/614200</t>
  </si>
  <si>
    <t>681330/614300</t>
  </si>
  <si>
    <t>681440/614400</t>
  </si>
  <si>
    <t>681510/615100</t>
  </si>
  <si>
    <t>681520/615200</t>
  </si>
  <si>
    <t>688110/821100</t>
  </si>
  <si>
    <t>688130/821300</t>
  </si>
  <si>
    <t>688150/821500</t>
  </si>
  <si>
    <t>688160/821600</t>
  </si>
  <si>
    <t>promjene</t>
  </si>
  <si>
    <t>2010.godine</t>
  </si>
  <si>
    <t xml:space="preserve">NACRT  </t>
  </si>
  <si>
    <t>inedex</t>
  </si>
  <si>
    <t>1.1.4.</t>
  </si>
  <si>
    <t>Naknade za rad u komisijama</t>
  </si>
  <si>
    <t xml:space="preserve">IZVRŠENO </t>
  </si>
  <si>
    <t>%</t>
  </si>
  <si>
    <t>IZVR.</t>
  </si>
  <si>
    <t>Sudska izvršenja,poravnanja i pren.ob.</t>
  </si>
  <si>
    <t>Izdaci za bankarske usluge i troškove osig.</t>
  </si>
  <si>
    <t>681600/616000</t>
  </si>
  <si>
    <t>681610/616100</t>
  </si>
  <si>
    <t>IZDACI ZA KAMATE</t>
  </si>
  <si>
    <t>Izdaci za kamate primljene kroz državu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</si>
</sst>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1"/>
      <name val="Arial Rounded MT Bold"/>
      <family val="2"/>
    </font>
    <font>
      <sz val="11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1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2" fontId="29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22" xfId="0" applyFont="1" applyBorder="1" applyAlignment="1">
      <alignment/>
    </xf>
    <xf numFmtId="2" fontId="6" fillId="0" borderId="22" xfId="0" applyNumberFormat="1" applyFont="1" applyBorder="1" applyAlignment="1">
      <alignment/>
    </xf>
    <xf numFmtId="14" fontId="6" fillId="0" borderId="22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29" fillId="33" borderId="23" xfId="0" applyFont="1" applyFill="1" applyBorder="1" applyAlignment="1">
      <alignment/>
    </xf>
    <xf numFmtId="0" fontId="29" fillId="33" borderId="15" xfId="0" applyFont="1" applyFill="1" applyBorder="1" applyAlignment="1">
      <alignment/>
    </xf>
    <xf numFmtId="2" fontId="29" fillId="0" borderId="15" xfId="0" applyNumberFormat="1" applyFont="1" applyBorder="1" applyAlignment="1">
      <alignment/>
    </xf>
    <xf numFmtId="2" fontId="30" fillId="0" borderId="24" xfId="0" applyNumberFormat="1" applyFont="1" applyBorder="1" applyAlignment="1">
      <alignment/>
    </xf>
    <xf numFmtId="2" fontId="29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29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2" fontId="10" fillId="0" borderId="17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0" borderId="10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33" borderId="10" xfId="0" applyNumberFormat="1" applyFont="1" applyFill="1" applyBorder="1" applyAlignment="1">
      <alignment/>
    </xf>
    <xf numFmtId="2" fontId="10" fillId="33" borderId="17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11" fillId="33" borderId="0" xfId="0" applyNumberFormat="1" applyFont="1" applyFill="1" applyAlignment="1">
      <alignment/>
    </xf>
    <xf numFmtId="0" fontId="7" fillId="33" borderId="24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32" xfId="0" applyFont="1" applyFill="1" applyBorder="1" applyAlignment="1">
      <alignment horizontal="right" vertical="top" wrapText="1"/>
    </xf>
    <xf numFmtId="0" fontId="7" fillId="33" borderId="19" xfId="0" applyFont="1" applyFill="1" applyBorder="1" applyAlignment="1">
      <alignment horizontal="right" vertical="top" wrapText="1"/>
    </xf>
    <xf numFmtId="0" fontId="7" fillId="33" borderId="29" xfId="0" applyFont="1" applyFill="1" applyBorder="1" applyAlignment="1">
      <alignment horizontal="right" vertical="top" wrapText="1"/>
    </xf>
    <xf numFmtId="0" fontId="7" fillId="33" borderId="33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8"/>
  <sheetViews>
    <sheetView tabSelected="1" zoomScalePageLayoutView="0" workbookViewId="0" topLeftCell="B27">
      <selection activeCell="AR62" sqref="AR62"/>
    </sheetView>
  </sheetViews>
  <sheetFormatPr defaultColWidth="9.140625" defaultRowHeight="12.75"/>
  <cols>
    <col min="1" max="1" width="7.00390625" style="11" hidden="1" customWidth="1"/>
    <col min="2" max="2" width="16.421875" style="11" customWidth="1"/>
    <col min="3" max="3" width="15.28125" style="11" customWidth="1"/>
    <col min="4" max="4" width="7.8515625" style="11" customWidth="1"/>
    <col min="5" max="5" width="52.00390625" style="11" customWidth="1"/>
    <col min="6" max="6" width="10.7109375" style="11" hidden="1" customWidth="1"/>
    <col min="7" max="7" width="8.57421875" style="11" hidden="1" customWidth="1"/>
    <col min="8" max="8" width="9.421875" style="11" hidden="1" customWidth="1"/>
    <col min="9" max="11" width="8.57421875" style="11" hidden="1" customWidth="1"/>
    <col min="12" max="12" width="9.421875" style="11" hidden="1" customWidth="1"/>
    <col min="13" max="16" width="8.57421875" style="11" hidden="1" customWidth="1"/>
    <col min="17" max="17" width="12.28125" style="12" hidden="1" customWidth="1"/>
    <col min="18" max="19" width="10.7109375" style="11" hidden="1" customWidth="1"/>
    <col min="20" max="20" width="0" style="11" hidden="1" customWidth="1"/>
    <col min="21" max="21" width="8.57421875" style="11" hidden="1" customWidth="1"/>
    <col min="22" max="24" width="10.7109375" style="12" hidden="1" customWidth="1"/>
    <col min="25" max="25" width="13.00390625" style="12" hidden="1" customWidth="1"/>
    <col min="26" max="26" width="12.28125" style="12" hidden="1" customWidth="1"/>
    <col min="27" max="28" width="15.28125" style="12" hidden="1" customWidth="1"/>
    <col min="29" max="29" width="14.7109375" style="12" hidden="1" customWidth="1"/>
    <col min="30" max="30" width="16.00390625" style="12" hidden="1" customWidth="1"/>
    <col min="31" max="35" width="12.28125" style="12" hidden="1" customWidth="1"/>
    <col min="36" max="36" width="14.28125" style="12" hidden="1" customWidth="1"/>
    <col min="37" max="37" width="15.00390625" style="12" hidden="1" customWidth="1"/>
    <col min="38" max="40" width="12.28125" style="12" hidden="1" customWidth="1"/>
    <col min="41" max="41" width="11.140625" style="5" hidden="1" customWidth="1"/>
    <col min="42" max="42" width="9.57421875" style="58" hidden="1" customWidth="1"/>
    <col min="43" max="43" width="14.00390625" style="12" customWidth="1"/>
    <col min="44" max="44" width="15.421875" style="74" customWidth="1"/>
    <col min="45" max="45" width="9.140625" style="81" customWidth="1"/>
  </cols>
  <sheetData>
    <row r="1" ht="15.75" hidden="1">
      <c r="AC1" s="12" t="s">
        <v>100</v>
      </c>
    </row>
    <row r="2" ht="15.75" hidden="1"/>
    <row r="3" ht="15.75" hidden="1"/>
    <row r="4" spans="41:44" ht="15.75">
      <c r="AO4" s="6"/>
      <c r="AR4" s="91"/>
    </row>
    <row r="5" spans="41:44" ht="15.75">
      <c r="AO5" s="6"/>
      <c r="AR5" s="91"/>
    </row>
    <row r="6" spans="41:44" ht="16.5" thickBot="1">
      <c r="AO6" s="6"/>
      <c r="AR6" s="91"/>
    </row>
    <row r="7" spans="1:45" s="3" customFormat="1" ht="16.5" thickBot="1">
      <c r="A7" s="96" t="s">
        <v>0</v>
      </c>
      <c r="B7" s="97"/>
      <c r="C7" s="98"/>
      <c r="D7" s="99" t="s">
        <v>1</v>
      </c>
      <c r="E7" s="102" t="s">
        <v>101</v>
      </c>
      <c r="F7" s="13" t="s">
        <v>2</v>
      </c>
      <c r="G7" s="14" t="s">
        <v>57</v>
      </c>
      <c r="H7" s="14" t="s">
        <v>59</v>
      </c>
      <c r="I7" s="14" t="s">
        <v>61</v>
      </c>
      <c r="J7" s="14" t="s">
        <v>72</v>
      </c>
      <c r="K7" s="14" t="s">
        <v>57</v>
      </c>
      <c r="L7" s="14" t="s">
        <v>59</v>
      </c>
      <c r="M7" s="14" t="s">
        <v>61</v>
      </c>
      <c r="N7" s="14" t="s">
        <v>57</v>
      </c>
      <c r="O7" s="14" t="s">
        <v>64</v>
      </c>
      <c r="P7" s="14" t="s">
        <v>61</v>
      </c>
      <c r="Q7" s="15" t="s">
        <v>74</v>
      </c>
      <c r="R7" s="14" t="s">
        <v>70</v>
      </c>
      <c r="S7" s="14" t="s">
        <v>70</v>
      </c>
      <c r="T7" s="16"/>
      <c r="U7" s="14" t="s">
        <v>3</v>
      </c>
      <c r="V7" s="15"/>
      <c r="W7" s="15"/>
      <c r="X7" s="15"/>
      <c r="Y7" s="15"/>
      <c r="Z7" s="15" t="s">
        <v>74</v>
      </c>
      <c r="AA7" s="15" t="s">
        <v>72</v>
      </c>
      <c r="AB7" s="15" t="s">
        <v>85</v>
      </c>
      <c r="AC7" s="15" t="s">
        <v>74</v>
      </c>
      <c r="AD7" s="15" t="s">
        <v>85</v>
      </c>
      <c r="AE7" s="15" t="s">
        <v>72</v>
      </c>
      <c r="AF7" s="15" t="s">
        <v>105</v>
      </c>
      <c r="AG7" s="15" t="s">
        <v>72</v>
      </c>
      <c r="AH7" s="15" t="s">
        <v>112</v>
      </c>
      <c r="AI7" s="15"/>
      <c r="AJ7" s="17" t="s">
        <v>72</v>
      </c>
      <c r="AK7" s="67" t="s">
        <v>150</v>
      </c>
      <c r="AL7" s="15"/>
      <c r="AM7" s="15"/>
      <c r="AN7" s="15"/>
      <c r="AO7" s="53" t="s">
        <v>117</v>
      </c>
      <c r="AP7" s="65"/>
      <c r="AQ7" s="67"/>
      <c r="AR7" s="92"/>
      <c r="AS7" s="82"/>
    </row>
    <row r="8" spans="1:45" s="3" customFormat="1" ht="16.5" thickBot="1">
      <c r="A8" s="18"/>
      <c r="B8" s="73"/>
      <c r="C8" s="72"/>
      <c r="D8" s="100"/>
      <c r="E8" s="103"/>
      <c r="F8" s="19"/>
      <c r="G8" s="68"/>
      <c r="H8" s="68"/>
      <c r="I8" s="68"/>
      <c r="J8" s="68"/>
      <c r="K8" s="68"/>
      <c r="L8" s="68"/>
      <c r="M8" s="68"/>
      <c r="N8" s="68"/>
      <c r="O8" s="68"/>
      <c r="P8" s="68"/>
      <c r="Q8" s="17"/>
      <c r="R8" s="68"/>
      <c r="S8" s="68"/>
      <c r="T8" s="16"/>
      <c r="U8" s="68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67" t="s">
        <v>5</v>
      </c>
      <c r="AL8" s="17"/>
      <c r="AM8" s="17"/>
      <c r="AN8" s="17"/>
      <c r="AO8" s="53"/>
      <c r="AP8" s="69" t="s">
        <v>151</v>
      </c>
      <c r="AQ8" s="67" t="s">
        <v>72</v>
      </c>
      <c r="AR8" s="92" t="s">
        <v>154</v>
      </c>
      <c r="AS8" s="82" t="s">
        <v>155</v>
      </c>
    </row>
    <row r="9" spans="1:45" s="3" customFormat="1" ht="22.5" customHeight="1" thickBot="1">
      <c r="A9" s="18" t="s">
        <v>88</v>
      </c>
      <c r="B9" s="70" t="s">
        <v>89</v>
      </c>
      <c r="C9" s="71" t="s">
        <v>90</v>
      </c>
      <c r="D9" s="101"/>
      <c r="E9" s="103"/>
      <c r="F9" s="19" t="s">
        <v>4</v>
      </c>
      <c r="G9" s="20" t="s">
        <v>58</v>
      </c>
      <c r="H9" s="20" t="s">
        <v>60</v>
      </c>
      <c r="I9" s="20" t="s">
        <v>62</v>
      </c>
      <c r="J9" s="20" t="s">
        <v>73</v>
      </c>
      <c r="K9" s="20" t="s">
        <v>67</v>
      </c>
      <c r="L9" s="20" t="s">
        <v>66</v>
      </c>
      <c r="M9" s="20" t="s">
        <v>62</v>
      </c>
      <c r="N9" s="20" t="s">
        <v>63</v>
      </c>
      <c r="O9" s="20" t="s">
        <v>65</v>
      </c>
      <c r="P9" s="20" t="s">
        <v>62</v>
      </c>
      <c r="Q9" s="21" t="s">
        <v>80</v>
      </c>
      <c r="R9" s="20" t="s">
        <v>71</v>
      </c>
      <c r="S9" s="20" t="s">
        <v>71</v>
      </c>
      <c r="T9" s="16"/>
      <c r="U9" s="20" t="s">
        <v>5</v>
      </c>
      <c r="V9" s="21"/>
      <c r="W9" s="21"/>
      <c r="X9" s="21"/>
      <c r="Y9" s="21"/>
      <c r="Z9" s="21" t="s">
        <v>82</v>
      </c>
      <c r="AA9" s="21" t="s">
        <v>92</v>
      </c>
      <c r="AB9" s="21" t="s">
        <v>86</v>
      </c>
      <c r="AC9" s="21" t="s">
        <v>84</v>
      </c>
      <c r="AD9" s="21" t="s">
        <v>93</v>
      </c>
      <c r="AE9" s="21" t="s">
        <v>94</v>
      </c>
      <c r="AF9" s="21" t="s">
        <v>102</v>
      </c>
      <c r="AG9" s="17" t="s">
        <v>102</v>
      </c>
      <c r="AH9" s="17" t="s">
        <v>5</v>
      </c>
      <c r="AI9" s="17"/>
      <c r="AJ9" s="21" t="s">
        <v>149</v>
      </c>
      <c r="AK9" s="21" t="s">
        <v>119</v>
      </c>
      <c r="AL9" s="17" t="s">
        <v>57</v>
      </c>
      <c r="AM9" s="17" t="s">
        <v>115</v>
      </c>
      <c r="AN9" s="17" t="s">
        <v>116</v>
      </c>
      <c r="AO9" s="54" t="s">
        <v>118</v>
      </c>
      <c r="AP9" s="66" t="s">
        <v>148</v>
      </c>
      <c r="AQ9" s="21" t="s">
        <v>119</v>
      </c>
      <c r="AR9" s="93"/>
      <c r="AS9" s="83" t="s">
        <v>156</v>
      </c>
    </row>
    <row r="10" spans="1:45" ht="16.5" hidden="1" thickBot="1">
      <c r="A10" s="22"/>
      <c r="B10" s="23"/>
      <c r="C10" s="23"/>
      <c r="D10" s="24"/>
      <c r="E10" s="25" t="s">
        <v>6</v>
      </c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7"/>
      <c r="S10" s="27"/>
      <c r="U10" s="27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  <c r="AH10" s="29"/>
      <c r="AI10" s="29"/>
      <c r="AJ10" s="29"/>
      <c r="AK10" s="29"/>
      <c r="AL10" s="29"/>
      <c r="AM10" s="29"/>
      <c r="AN10" s="29"/>
      <c r="AO10" s="7"/>
      <c r="AQ10" s="29"/>
      <c r="AR10" s="94"/>
      <c r="AS10" s="84"/>
    </row>
    <row r="11" spans="1:45" s="3" customFormat="1" ht="45.75" hidden="1" thickBot="1">
      <c r="A11" s="18" t="s">
        <v>88</v>
      </c>
      <c r="B11" s="30"/>
      <c r="C11" s="31"/>
      <c r="D11" s="32"/>
      <c r="E11" s="33"/>
      <c r="F11" s="19" t="s">
        <v>4</v>
      </c>
      <c r="G11" s="20" t="s">
        <v>58</v>
      </c>
      <c r="H11" s="20" t="s">
        <v>60</v>
      </c>
      <c r="I11" s="20" t="s">
        <v>62</v>
      </c>
      <c r="J11" s="20" t="s">
        <v>73</v>
      </c>
      <c r="K11" s="20" t="s">
        <v>67</v>
      </c>
      <c r="L11" s="20" t="s">
        <v>66</v>
      </c>
      <c r="M11" s="20" t="s">
        <v>62</v>
      </c>
      <c r="N11" s="20" t="s">
        <v>63</v>
      </c>
      <c r="O11" s="20" t="s">
        <v>65</v>
      </c>
      <c r="P11" s="20" t="s">
        <v>62</v>
      </c>
      <c r="Q11" s="21" t="s">
        <v>80</v>
      </c>
      <c r="R11" s="20" t="s">
        <v>71</v>
      </c>
      <c r="S11" s="20" t="s">
        <v>71</v>
      </c>
      <c r="T11" s="34"/>
      <c r="U11" s="20" t="s">
        <v>5</v>
      </c>
      <c r="V11" s="21"/>
      <c r="W11" s="21"/>
      <c r="X11" s="21"/>
      <c r="Y11" s="21"/>
      <c r="Z11" s="21" t="s">
        <v>82</v>
      </c>
      <c r="AA11" s="21" t="s">
        <v>92</v>
      </c>
      <c r="AB11" s="21" t="s">
        <v>86</v>
      </c>
      <c r="AC11" s="21" t="s">
        <v>84</v>
      </c>
      <c r="AD11" s="21" t="s">
        <v>93</v>
      </c>
      <c r="AE11" s="21" t="s">
        <v>94</v>
      </c>
      <c r="AF11" s="21" t="s">
        <v>102</v>
      </c>
      <c r="AG11" s="21"/>
      <c r="AH11" s="21" t="s">
        <v>113</v>
      </c>
      <c r="AI11" s="21"/>
      <c r="AJ11" s="35"/>
      <c r="AK11" s="35"/>
      <c r="AL11" s="21" t="s">
        <v>58</v>
      </c>
      <c r="AM11" s="21" t="s">
        <v>58</v>
      </c>
      <c r="AN11" s="21" t="s">
        <v>62</v>
      </c>
      <c r="AP11" s="35"/>
      <c r="AQ11" s="35"/>
      <c r="AR11" s="95"/>
      <c r="AS11" s="35"/>
    </row>
    <row r="12" spans="1:45" ht="16.5" thickBot="1">
      <c r="A12" s="36"/>
      <c r="B12" s="37"/>
      <c r="C12" s="37"/>
      <c r="D12" s="36">
        <v>1</v>
      </c>
      <c r="E12" s="36" t="s">
        <v>7</v>
      </c>
      <c r="F12" s="36">
        <f>SUM(F13+F19+F21+F34+F36)</f>
        <v>3216400</v>
      </c>
      <c r="G12" s="36">
        <f aca="true" t="shared" si="0" ref="G12:G33">SUM(F12/12)*6</f>
        <v>1608200</v>
      </c>
      <c r="H12" s="36">
        <f>SUM(H13+H19+H21+H34+H36)</f>
        <v>1561504</v>
      </c>
      <c r="I12" s="36">
        <f aca="true" t="shared" si="1" ref="I12:I33">SUM(H12/(G12/100))</f>
        <v>97.09638104713343</v>
      </c>
      <c r="J12" s="36">
        <f>SUM(J13+J19+J21+J34+J36)</f>
        <v>4220100</v>
      </c>
      <c r="K12" s="36">
        <f aca="true" t="shared" si="2" ref="K12:K33">SUM(J12/12)*10</f>
        <v>3516750</v>
      </c>
      <c r="L12" s="36">
        <f>SUM(L13+L19+L21+L34+L36)</f>
        <v>2644990.08</v>
      </c>
      <c r="M12" s="36">
        <f aca="true" t="shared" si="3" ref="M12:M33">SUM(L12/(K12/100))</f>
        <v>75.2112058008104</v>
      </c>
      <c r="N12" s="36">
        <f aca="true" t="shared" si="4" ref="N12:N33">SUM(J12/12)*8</f>
        <v>2813400</v>
      </c>
      <c r="O12" s="36">
        <f>SUM(O13+O19+O21+O34+O36)</f>
        <v>4220100</v>
      </c>
      <c r="P12" s="36">
        <f aca="true" t="shared" si="5" ref="P12:P33">SUM(O12/(N12/100))</f>
        <v>150</v>
      </c>
      <c r="Q12" s="36">
        <f>SUM(Q13+Q19+Q21+Q34+Q36)</f>
        <v>3212260</v>
      </c>
      <c r="R12" s="38">
        <f aca="true" t="shared" si="6" ref="R12:R35">SUM(Q12/4)</f>
        <v>803065</v>
      </c>
      <c r="S12" s="36">
        <f aca="true" t="shared" si="7" ref="S12:S35">SUM(Q12/4)</f>
        <v>803065</v>
      </c>
      <c r="U12" s="36">
        <f aca="true" t="shared" si="8" ref="U12:U33">SUM(J12/4)</f>
        <v>1055025</v>
      </c>
      <c r="V12" s="36"/>
      <c r="W12" s="36"/>
      <c r="X12" s="36"/>
      <c r="Y12" s="36"/>
      <c r="Z12" s="36">
        <f>SUM(Z13+Z19+Z21+Z34+Z35+Z36)</f>
        <v>3175000</v>
      </c>
      <c r="AA12" s="36">
        <f>SUM(AA13+AA19+AA21+AA34+AA35+AA36)</f>
        <v>3175000</v>
      </c>
      <c r="AB12" s="36">
        <f>SUM(AB13+AB19+AB21+AB34+AB35+AB36)</f>
        <v>2786000</v>
      </c>
      <c r="AC12" s="36">
        <f>SUM(AC13+AC19+AC21+AC34+AC35+AC36)</f>
        <v>3318300</v>
      </c>
      <c r="AD12" s="36">
        <f>SUM(AD13+AD19+AD21+AD34+AD35+AD36)</f>
        <v>3130100</v>
      </c>
      <c r="AE12" s="36">
        <f>SUM(AE13+AE19+AE21+AE34+AE36)</f>
        <v>3847000</v>
      </c>
      <c r="AF12" s="36">
        <f>SUM(AF13+AF19+AF21+AF34+AF36)</f>
        <v>4383500</v>
      </c>
      <c r="AG12" s="36">
        <f>SUM(AG13+AG19+AG21+AG34+AG36)</f>
        <v>4558700</v>
      </c>
      <c r="AH12" s="39">
        <f>SUM(AH13+AH19+AH21+AH34+AH36)</f>
        <v>5220500</v>
      </c>
      <c r="AI12" s="39"/>
      <c r="AJ12" s="39">
        <f>SUM(AJ13+AJ19+AJ21+AJ34+AJ36)</f>
        <v>6458900</v>
      </c>
      <c r="AK12" s="39">
        <f>SUM(AK13+AK19+AK21+AK34+AK36)</f>
        <v>6867500</v>
      </c>
      <c r="AL12" s="39">
        <f>SUM(AL13+AL19+AL21+AL34+AL36)</f>
        <v>3140250</v>
      </c>
      <c r="AM12" s="40">
        <f>SUM(AM13+AM19+AM21+AM34+AM36)</f>
        <v>2446432.0300000003</v>
      </c>
      <c r="AN12" s="40">
        <f>SUM(AM12/(AL12/100))</f>
        <v>77.90564541039727</v>
      </c>
      <c r="AO12" s="55" t="e">
        <f>SUM(#REF!/AK12)</f>
        <v>#REF!</v>
      </c>
      <c r="AP12" s="42" t="e">
        <f>SUM(#REF!/AK12)</f>
        <v>#REF!</v>
      </c>
      <c r="AQ12" s="39">
        <f>SUM(AQ13+AQ19+AQ21+AQ34+AQ36)</f>
        <v>7026642</v>
      </c>
      <c r="AR12" s="75">
        <f>SUM(AR13+AR19+AR21+AR34+AR36)</f>
        <v>6606791.8100000005</v>
      </c>
      <c r="AS12" s="85">
        <f>SUM(AR12/(AQ12/100))</f>
        <v>94.02488144408098</v>
      </c>
    </row>
    <row r="13" spans="1:45" ht="16.5" thickBot="1">
      <c r="A13" s="38"/>
      <c r="B13" s="41" t="s">
        <v>120</v>
      </c>
      <c r="C13" s="41"/>
      <c r="D13" s="38" t="s">
        <v>8</v>
      </c>
      <c r="E13" s="38" t="s">
        <v>9</v>
      </c>
      <c r="F13" s="38">
        <f>SUM(F14+F15+F16+F18)</f>
        <v>1446000</v>
      </c>
      <c r="G13" s="38">
        <f t="shared" si="0"/>
        <v>723000</v>
      </c>
      <c r="H13" s="38">
        <f>SUM(H14+H15+H16+H18)</f>
        <v>640871.4</v>
      </c>
      <c r="I13" s="38">
        <f t="shared" si="1"/>
        <v>88.64058091286307</v>
      </c>
      <c r="J13" s="38">
        <f>SUM(J14+J15+J16+J18)</f>
        <v>1436000</v>
      </c>
      <c r="K13" s="38">
        <f t="shared" si="2"/>
        <v>1196666.6666666667</v>
      </c>
      <c r="L13" s="38">
        <f>SUM(L14+L15+L16+L18)</f>
        <v>997145.52</v>
      </c>
      <c r="M13" s="38">
        <f t="shared" si="3"/>
        <v>83.32692367688021</v>
      </c>
      <c r="N13" s="38">
        <f t="shared" si="4"/>
        <v>957333.3333333334</v>
      </c>
      <c r="O13" s="38">
        <f>SUM(O14+O15+O16+O18)</f>
        <v>1436000</v>
      </c>
      <c r="P13" s="38">
        <f t="shared" si="5"/>
        <v>150</v>
      </c>
      <c r="Q13" s="36">
        <f>SUM(Q14+Q15+Q16+Q18)</f>
        <v>1548000</v>
      </c>
      <c r="R13" s="38">
        <f t="shared" si="6"/>
        <v>387000</v>
      </c>
      <c r="S13" s="36">
        <f t="shared" si="7"/>
        <v>387000</v>
      </c>
      <c r="U13" s="36">
        <f t="shared" si="8"/>
        <v>359000</v>
      </c>
      <c r="V13" s="36"/>
      <c r="W13" s="36"/>
      <c r="X13" s="36"/>
      <c r="Y13" s="36"/>
      <c r="Z13" s="36">
        <f aca="true" t="shared" si="9" ref="Z13:AE13">SUM(Z14+Z15+Z16+Z18)</f>
        <v>1554000</v>
      </c>
      <c r="AA13" s="36">
        <f t="shared" si="9"/>
        <v>1554000</v>
      </c>
      <c r="AB13" s="36">
        <f t="shared" si="9"/>
        <v>1405500</v>
      </c>
      <c r="AC13" s="36">
        <f t="shared" si="9"/>
        <v>1751000</v>
      </c>
      <c r="AD13" s="36">
        <f t="shared" si="9"/>
        <v>1749000</v>
      </c>
      <c r="AE13" s="36">
        <f t="shared" si="9"/>
        <v>1794000</v>
      </c>
      <c r="AF13" s="36">
        <f>SUM(AF14+AF15+AF16+AF18)</f>
        <v>2070000</v>
      </c>
      <c r="AG13" s="36">
        <f>SUM(AG14+AG15+AG16+AG18)</f>
        <v>2070000</v>
      </c>
      <c r="AH13" s="36">
        <f>SUM(AH14+AH15+AH16+AH18)</f>
        <v>2070000</v>
      </c>
      <c r="AI13" s="36"/>
      <c r="AJ13" s="38">
        <f>SUM(AJ14+AJ15+AJ16+AJ18)</f>
        <v>2225800</v>
      </c>
      <c r="AK13" s="38">
        <f>SUM(AK14+AK15+AK16+AK17+AK18)</f>
        <v>2255800</v>
      </c>
      <c r="AL13" s="38">
        <f>SUM(AL14+AL15+AL16+AL18)</f>
        <v>1087900</v>
      </c>
      <c r="AM13" s="42">
        <f>SUM(AM14+AM15+AM16+AM18)</f>
        <v>973226.5599999999</v>
      </c>
      <c r="AN13" s="40">
        <f>SUM(AM13/(AL13/100))</f>
        <v>89.45919294052761</v>
      </c>
      <c r="AO13" s="55" t="e">
        <f>SUM(#REF!/AK13)</f>
        <v>#REF!</v>
      </c>
      <c r="AP13" s="42" t="e">
        <f>SUM(#REF!/AK13)</f>
        <v>#REF!</v>
      </c>
      <c r="AQ13" s="38">
        <f>SUM(AQ14+AQ15+AQ16+AQ17+AQ18)</f>
        <v>2444900</v>
      </c>
      <c r="AR13" s="76">
        <f>SUM(AR14+AR15+AR16+AR17+AR18)</f>
        <v>2468112.94</v>
      </c>
      <c r="AS13" s="85">
        <f>SUM(AR13/(AQ13/100))</f>
        <v>100.94944333101559</v>
      </c>
    </row>
    <row r="14" spans="1:45" s="2" customFormat="1" ht="16.5" thickBot="1">
      <c r="A14" s="38"/>
      <c r="B14" s="41"/>
      <c r="C14" s="41" t="s">
        <v>121</v>
      </c>
      <c r="D14" s="38" t="s">
        <v>10</v>
      </c>
      <c r="E14" s="38" t="s">
        <v>11</v>
      </c>
      <c r="F14" s="38">
        <v>1077000</v>
      </c>
      <c r="G14" s="38">
        <f t="shared" si="0"/>
        <v>538500</v>
      </c>
      <c r="H14" s="38">
        <v>507710.06</v>
      </c>
      <c r="I14" s="38">
        <f t="shared" si="1"/>
        <v>94.28227669452183</v>
      </c>
      <c r="J14" s="38">
        <v>1071000</v>
      </c>
      <c r="K14" s="38">
        <f t="shared" si="2"/>
        <v>892500</v>
      </c>
      <c r="L14" s="38">
        <v>776121.68</v>
      </c>
      <c r="M14" s="38">
        <f t="shared" si="3"/>
        <v>86.96041232492998</v>
      </c>
      <c r="N14" s="38">
        <f t="shared" si="4"/>
        <v>714000</v>
      </c>
      <c r="O14" s="38">
        <v>1071000</v>
      </c>
      <c r="P14" s="38">
        <f t="shared" si="5"/>
        <v>150</v>
      </c>
      <c r="Q14" s="38">
        <v>1110000</v>
      </c>
      <c r="R14" s="38">
        <f t="shared" si="6"/>
        <v>277500</v>
      </c>
      <c r="S14" s="38">
        <f t="shared" si="7"/>
        <v>277500</v>
      </c>
      <c r="T14" s="11"/>
      <c r="U14" s="38">
        <f t="shared" si="8"/>
        <v>267750</v>
      </c>
      <c r="V14" s="38"/>
      <c r="W14" s="38"/>
      <c r="X14" s="38"/>
      <c r="Y14" s="38"/>
      <c r="Z14" s="38">
        <v>1110000</v>
      </c>
      <c r="AA14" s="38">
        <v>1110000</v>
      </c>
      <c r="AB14" s="38">
        <v>1033000</v>
      </c>
      <c r="AC14" s="38">
        <v>1312000</v>
      </c>
      <c r="AD14" s="38">
        <v>1312000</v>
      </c>
      <c r="AE14" s="38">
        <v>1343000</v>
      </c>
      <c r="AF14" s="38">
        <v>1580000</v>
      </c>
      <c r="AG14" s="38">
        <v>1580000</v>
      </c>
      <c r="AH14" s="38">
        <v>1580000</v>
      </c>
      <c r="AI14" s="38"/>
      <c r="AJ14" s="38">
        <v>1695100</v>
      </c>
      <c r="AK14" s="38">
        <v>1695100</v>
      </c>
      <c r="AL14" s="38">
        <f>SUM(AK14/12)*6</f>
        <v>847550</v>
      </c>
      <c r="AM14" s="42">
        <v>723369.84</v>
      </c>
      <c r="AN14" s="40">
        <f>SUM(AM14/(AL14/100))</f>
        <v>85.34833815114152</v>
      </c>
      <c r="AO14" s="55" t="e">
        <f>SUM(#REF!/AK14)</f>
        <v>#REF!</v>
      </c>
      <c r="AP14" s="42" t="e">
        <f>SUM(#REF!/AK14)</f>
        <v>#REF!</v>
      </c>
      <c r="AQ14" s="38">
        <v>1864200</v>
      </c>
      <c r="AR14" s="76">
        <v>1979124.64</v>
      </c>
      <c r="AS14" s="85">
        <f>SUM(AR14/(AQ14/100))</f>
        <v>106.16482351679004</v>
      </c>
    </row>
    <row r="15" spans="1:45" s="2" customFormat="1" ht="16.5" thickBot="1">
      <c r="A15" s="38"/>
      <c r="B15" s="41"/>
      <c r="C15" s="41" t="s">
        <v>122</v>
      </c>
      <c r="D15" s="38" t="s">
        <v>12</v>
      </c>
      <c r="E15" s="38" t="s">
        <v>13</v>
      </c>
      <c r="F15" s="38">
        <v>309000</v>
      </c>
      <c r="G15" s="38">
        <f t="shared" si="0"/>
        <v>154500</v>
      </c>
      <c r="H15" s="38">
        <v>102887.84</v>
      </c>
      <c r="I15" s="38">
        <f t="shared" si="1"/>
        <v>66.594071197411</v>
      </c>
      <c r="J15" s="38">
        <v>295000</v>
      </c>
      <c r="K15" s="38">
        <f t="shared" si="2"/>
        <v>245833.3333333333</v>
      </c>
      <c r="L15" s="38">
        <v>176992.84</v>
      </c>
      <c r="M15" s="38">
        <f t="shared" si="3"/>
        <v>71.99708745762713</v>
      </c>
      <c r="N15" s="38">
        <f t="shared" si="4"/>
        <v>196666.66666666666</v>
      </c>
      <c r="O15" s="38">
        <v>295000</v>
      </c>
      <c r="P15" s="38">
        <f t="shared" si="5"/>
        <v>150</v>
      </c>
      <c r="Q15" s="38">
        <v>373000</v>
      </c>
      <c r="R15" s="38">
        <f t="shared" si="6"/>
        <v>93250</v>
      </c>
      <c r="S15" s="38">
        <f t="shared" si="7"/>
        <v>93250</v>
      </c>
      <c r="T15" s="11"/>
      <c r="U15" s="38">
        <f t="shared" si="8"/>
        <v>73750</v>
      </c>
      <c r="V15" s="38"/>
      <c r="W15" s="38"/>
      <c r="X15" s="38"/>
      <c r="Y15" s="38"/>
      <c r="Z15" s="38">
        <v>379000</v>
      </c>
      <c r="AA15" s="38">
        <v>379000</v>
      </c>
      <c r="AB15" s="38">
        <v>336500</v>
      </c>
      <c r="AC15" s="38">
        <v>374000</v>
      </c>
      <c r="AD15" s="38">
        <v>374000</v>
      </c>
      <c r="AE15" s="38">
        <v>386000</v>
      </c>
      <c r="AF15" s="38">
        <v>425000</v>
      </c>
      <c r="AG15" s="38">
        <v>425000</v>
      </c>
      <c r="AH15" s="38">
        <v>425000</v>
      </c>
      <c r="AI15" s="38"/>
      <c r="AJ15" s="38">
        <v>450700</v>
      </c>
      <c r="AK15" s="38">
        <v>450700</v>
      </c>
      <c r="AL15" s="38">
        <f>SUM(AK15/12)*6</f>
        <v>225350</v>
      </c>
      <c r="AM15" s="42">
        <v>215101.02</v>
      </c>
      <c r="AN15" s="40">
        <f>SUM(AM15/(AL15/100))</f>
        <v>95.45197248724206</v>
      </c>
      <c r="AO15" s="55" t="e">
        <f>SUM(#REF!/AK15)</f>
        <v>#REF!</v>
      </c>
      <c r="AP15" s="42" t="e">
        <f>SUM(#REF!/AK15)</f>
        <v>#REF!</v>
      </c>
      <c r="AQ15" s="38">
        <v>450700</v>
      </c>
      <c r="AR15" s="76">
        <v>366707.43</v>
      </c>
      <c r="AS15" s="85">
        <f>SUM(AR15/(AQ15/100))</f>
        <v>81.36397381850455</v>
      </c>
    </row>
    <row r="16" spans="1:45" s="2" customFormat="1" ht="16.5" hidden="1" thickBot="1">
      <c r="A16" s="38"/>
      <c r="B16" s="41"/>
      <c r="C16" s="41">
        <v>681120</v>
      </c>
      <c r="D16" s="38" t="s">
        <v>14</v>
      </c>
      <c r="E16" s="38" t="s">
        <v>15</v>
      </c>
      <c r="F16" s="38">
        <v>5000</v>
      </c>
      <c r="G16" s="38">
        <f t="shared" si="0"/>
        <v>2500</v>
      </c>
      <c r="H16" s="38">
        <v>0</v>
      </c>
      <c r="I16" s="38">
        <f t="shared" si="1"/>
        <v>0</v>
      </c>
      <c r="J16" s="38">
        <v>5000</v>
      </c>
      <c r="K16" s="38">
        <f t="shared" si="2"/>
        <v>4166.666666666667</v>
      </c>
      <c r="L16" s="38">
        <v>0</v>
      </c>
      <c r="M16" s="38">
        <f t="shared" si="3"/>
        <v>0</v>
      </c>
      <c r="N16" s="38">
        <f t="shared" si="4"/>
        <v>3333.3333333333335</v>
      </c>
      <c r="O16" s="38">
        <v>5000</v>
      </c>
      <c r="P16" s="38">
        <f t="shared" si="5"/>
        <v>150</v>
      </c>
      <c r="Q16" s="38">
        <v>0</v>
      </c>
      <c r="R16" s="38">
        <f t="shared" si="6"/>
        <v>0</v>
      </c>
      <c r="S16" s="38">
        <f t="shared" si="7"/>
        <v>0</v>
      </c>
      <c r="T16" s="11"/>
      <c r="U16" s="38">
        <f t="shared" si="8"/>
        <v>1250</v>
      </c>
      <c r="V16" s="38"/>
      <c r="W16" s="38"/>
      <c r="X16" s="38"/>
      <c r="Y16" s="38"/>
      <c r="Z16" s="38">
        <v>0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42"/>
      <c r="AN16" s="42"/>
      <c r="AO16" s="56"/>
      <c r="AP16" s="62"/>
      <c r="AQ16" s="38"/>
      <c r="AR16" s="76"/>
      <c r="AS16" s="86"/>
    </row>
    <row r="17" spans="1:45" s="2" customFormat="1" ht="16.5" thickBot="1">
      <c r="A17" s="38"/>
      <c r="B17" s="41"/>
      <c r="C17" s="41" t="s">
        <v>123</v>
      </c>
      <c r="D17" s="38" t="s">
        <v>14</v>
      </c>
      <c r="E17" s="38" t="s">
        <v>16</v>
      </c>
      <c r="F17" s="38">
        <v>55000</v>
      </c>
      <c r="G17" s="38">
        <f>SUM(F17/12)*6</f>
        <v>27500</v>
      </c>
      <c r="H17" s="38">
        <v>30273.5</v>
      </c>
      <c r="I17" s="38">
        <f>SUM(H17/(G17/100))</f>
        <v>110.08545454545454</v>
      </c>
      <c r="J17" s="38">
        <v>65000</v>
      </c>
      <c r="K17" s="38">
        <f>SUM(J17/12)*10</f>
        <v>54166.66666666667</v>
      </c>
      <c r="L17" s="38">
        <v>44031</v>
      </c>
      <c r="M17" s="38">
        <f>SUM(L17/(K17/100))</f>
        <v>81.28799999999998</v>
      </c>
      <c r="N17" s="38">
        <f>SUM(J17/12)*8</f>
        <v>43333.333333333336</v>
      </c>
      <c r="O17" s="38">
        <v>65000</v>
      </c>
      <c r="P17" s="38">
        <f>SUM(O17/(N17/100))</f>
        <v>150</v>
      </c>
      <c r="Q17" s="38">
        <v>65000</v>
      </c>
      <c r="R17" s="38">
        <f>SUM(Q17/4)</f>
        <v>16250</v>
      </c>
      <c r="S17" s="38">
        <f>SUM(Q17/4)</f>
        <v>16250</v>
      </c>
      <c r="T17" s="11"/>
      <c r="U17" s="38">
        <f>SUM(J17/4)</f>
        <v>16250</v>
      </c>
      <c r="V17" s="38"/>
      <c r="W17" s="38"/>
      <c r="X17" s="38"/>
      <c r="Y17" s="38"/>
      <c r="Z17" s="38">
        <v>65000</v>
      </c>
      <c r="AA17" s="38">
        <v>65000</v>
      </c>
      <c r="AB17" s="38">
        <v>36000</v>
      </c>
      <c r="AC17" s="38">
        <v>65000</v>
      </c>
      <c r="AD17" s="38">
        <v>63000</v>
      </c>
      <c r="AE17" s="38">
        <v>65000</v>
      </c>
      <c r="AF17" s="38">
        <v>65000</v>
      </c>
      <c r="AG17" s="38">
        <v>65000</v>
      </c>
      <c r="AH17" s="38">
        <v>65000</v>
      </c>
      <c r="AI17" s="38"/>
      <c r="AJ17" s="38">
        <v>80000</v>
      </c>
      <c r="AK17" s="38">
        <v>80000</v>
      </c>
      <c r="AL17" s="38">
        <f>SUM(AK17/12)*6</f>
        <v>40000</v>
      </c>
      <c r="AM17" s="42">
        <v>34755.7</v>
      </c>
      <c r="AN17" s="40">
        <f>SUM(AM17/(AL17/100))</f>
        <v>86.88924999999999</v>
      </c>
      <c r="AO17" s="55" t="e">
        <f>SUM(#REF!/AK17)</f>
        <v>#REF!</v>
      </c>
      <c r="AP17" s="42" t="e">
        <f>SUM(#REF!/AK17)</f>
        <v>#REF!</v>
      </c>
      <c r="AQ17" s="38">
        <v>100000</v>
      </c>
      <c r="AR17" s="76">
        <v>92121.96</v>
      </c>
      <c r="AS17" s="85">
        <f aca="true" t="shared" si="10" ref="AS17:AS24">SUM(AR17/(AQ17/100))</f>
        <v>92.12196</v>
      </c>
    </row>
    <row r="18" spans="1:45" s="2" customFormat="1" ht="16.5" thickBot="1">
      <c r="A18" s="38"/>
      <c r="B18" s="41"/>
      <c r="C18" s="41" t="s">
        <v>123</v>
      </c>
      <c r="D18" s="38" t="s">
        <v>152</v>
      </c>
      <c r="E18" s="38" t="s">
        <v>153</v>
      </c>
      <c r="F18" s="38">
        <v>55000</v>
      </c>
      <c r="G18" s="38">
        <f t="shared" si="0"/>
        <v>27500</v>
      </c>
      <c r="H18" s="38">
        <v>30273.5</v>
      </c>
      <c r="I18" s="38">
        <f t="shared" si="1"/>
        <v>110.08545454545454</v>
      </c>
      <c r="J18" s="38">
        <v>65000</v>
      </c>
      <c r="K18" s="38">
        <f t="shared" si="2"/>
        <v>54166.66666666667</v>
      </c>
      <c r="L18" s="38">
        <v>44031</v>
      </c>
      <c r="M18" s="38">
        <f t="shared" si="3"/>
        <v>81.28799999999998</v>
      </c>
      <c r="N18" s="38">
        <f t="shared" si="4"/>
        <v>43333.333333333336</v>
      </c>
      <c r="O18" s="38">
        <v>65000</v>
      </c>
      <c r="P18" s="38">
        <f t="shared" si="5"/>
        <v>150</v>
      </c>
      <c r="Q18" s="38">
        <v>65000</v>
      </c>
      <c r="R18" s="38">
        <f t="shared" si="6"/>
        <v>16250</v>
      </c>
      <c r="S18" s="38">
        <f t="shared" si="7"/>
        <v>16250</v>
      </c>
      <c r="T18" s="11"/>
      <c r="U18" s="38">
        <f t="shared" si="8"/>
        <v>16250</v>
      </c>
      <c r="V18" s="38"/>
      <c r="W18" s="38"/>
      <c r="X18" s="38"/>
      <c r="Y18" s="38"/>
      <c r="Z18" s="38">
        <v>65000</v>
      </c>
      <c r="AA18" s="38">
        <v>65000</v>
      </c>
      <c r="AB18" s="38">
        <v>36000</v>
      </c>
      <c r="AC18" s="38">
        <v>65000</v>
      </c>
      <c r="AD18" s="38">
        <v>63000</v>
      </c>
      <c r="AE18" s="38">
        <v>65000</v>
      </c>
      <c r="AF18" s="38">
        <v>65000</v>
      </c>
      <c r="AG18" s="38">
        <v>65000</v>
      </c>
      <c r="AH18" s="38">
        <v>65000</v>
      </c>
      <c r="AI18" s="38"/>
      <c r="AJ18" s="38">
        <v>80000</v>
      </c>
      <c r="AK18" s="38">
        <v>30000</v>
      </c>
      <c r="AL18" s="38">
        <f>SUM(AK18/12)*6</f>
        <v>15000</v>
      </c>
      <c r="AM18" s="42">
        <v>34755.7</v>
      </c>
      <c r="AN18" s="40">
        <f aca="true" t="shared" si="11" ref="AN18:AN24">SUM(AM18/(AL18/100))</f>
        <v>231.70466666666664</v>
      </c>
      <c r="AO18" s="55" t="e">
        <f>SUM(#REF!/AK18)</f>
        <v>#REF!</v>
      </c>
      <c r="AP18" s="42" t="e">
        <f>SUM(#REF!/AK18)</f>
        <v>#REF!</v>
      </c>
      <c r="AQ18" s="38">
        <v>30000</v>
      </c>
      <c r="AR18" s="76">
        <v>30158.91</v>
      </c>
      <c r="AS18" s="85">
        <f t="shared" si="10"/>
        <v>100.5297</v>
      </c>
    </row>
    <row r="19" spans="1:45" ht="16.5" thickBot="1">
      <c r="A19" s="38"/>
      <c r="B19" s="41" t="s">
        <v>124</v>
      </c>
      <c r="C19" s="41"/>
      <c r="D19" s="38" t="s">
        <v>17</v>
      </c>
      <c r="E19" s="38" t="s">
        <v>18</v>
      </c>
      <c r="F19" s="38">
        <f>SUM(F20)</f>
        <v>136000</v>
      </c>
      <c r="G19" s="38">
        <f t="shared" si="0"/>
        <v>68000</v>
      </c>
      <c r="H19" s="38">
        <f>SUM(H20)</f>
        <v>60211.22</v>
      </c>
      <c r="I19" s="38">
        <f t="shared" si="1"/>
        <v>88.54591176470588</v>
      </c>
      <c r="J19" s="38">
        <f>SUM(J20)</f>
        <v>133700</v>
      </c>
      <c r="K19" s="38">
        <f t="shared" si="2"/>
        <v>111416.66666666666</v>
      </c>
      <c r="L19" s="38">
        <f>SUM(L20)</f>
        <v>90104.59</v>
      </c>
      <c r="M19" s="38">
        <f t="shared" si="3"/>
        <v>80.87173373223636</v>
      </c>
      <c r="N19" s="38">
        <f t="shared" si="4"/>
        <v>89133.33333333333</v>
      </c>
      <c r="O19" s="38">
        <f>SUM(O20)</f>
        <v>133700</v>
      </c>
      <c r="P19" s="38">
        <f t="shared" si="5"/>
        <v>150</v>
      </c>
      <c r="Q19" s="36">
        <f>SUM(Q20)</f>
        <v>132000</v>
      </c>
      <c r="R19" s="38">
        <f t="shared" si="6"/>
        <v>33000</v>
      </c>
      <c r="S19" s="36">
        <f t="shared" si="7"/>
        <v>33000</v>
      </c>
      <c r="U19" s="36">
        <f t="shared" si="8"/>
        <v>33425</v>
      </c>
      <c r="V19" s="36"/>
      <c r="W19" s="36"/>
      <c r="X19" s="36"/>
      <c r="Y19" s="36"/>
      <c r="Z19" s="36">
        <f aca="true" t="shared" si="12" ref="Z19:AM19">SUM(Z20)</f>
        <v>127000</v>
      </c>
      <c r="AA19" s="36">
        <f t="shared" si="12"/>
        <v>127000</v>
      </c>
      <c r="AB19" s="36">
        <f t="shared" si="12"/>
        <v>114100</v>
      </c>
      <c r="AC19" s="36">
        <f t="shared" si="12"/>
        <v>148000</v>
      </c>
      <c r="AD19" s="36">
        <f t="shared" si="12"/>
        <v>148000</v>
      </c>
      <c r="AE19" s="36">
        <f t="shared" si="12"/>
        <v>148000</v>
      </c>
      <c r="AF19" s="36">
        <f t="shared" si="12"/>
        <v>177000</v>
      </c>
      <c r="AG19" s="36">
        <f t="shared" si="12"/>
        <v>177000</v>
      </c>
      <c r="AH19" s="36">
        <f t="shared" si="12"/>
        <v>177000</v>
      </c>
      <c r="AI19" s="36"/>
      <c r="AJ19" s="38">
        <f t="shared" si="12"/>
        <v>189300</v>
      </c>
      <c r="AK19" s="38">
        <f t="shared" si="12"/>
        <v>189300</v>
      </c>
      <c r="AL19" s="38">
        <f t="shared" si="12"/>
        <v>94650</v>
      </c>
      <c r="AM19" s="42">
        <f t="shared" si="12"/>
        <v>75860.94</v>
      </c>
      <c r="AN19" s="40">
        <f t="shared" si="11"/>
        <v>80.14890649762282</v>
      </c>
      <c r="AO19" s="55" t="e">
        <f>SUM(#REF!/AK19)</f>
        <v>#REF!</v>
      </c>
      <c r="AP19" s="42" t="e">
        <f>SUM(#REF!/AK19)</f>
        <v>#REF!</v>
      </c>
      <c r="AQ19" s="38">
        <f>SUM(AQ20)</f>
        <v>208200</v>
      </c>
      <c r="AR19" s="76">
        <f>SUM(AR20)</f>
        <v>207092.69</v>
      </c>
      <c r="AS19" s="85">
        <f t="shared" si="10"/>
        <v>99.46815081652258</v>
      </c>
    </row>
    <row r="20" spans="1:45" s="2" customFormat="1" ht="16.5" thickBot="1">
      <c r="A20" s="38"/>
      <c r="B20" s="41"/>
      <c r="C20" s="41" t="s">
        <v>125</v>
      </c>
      <c r="D20" s="38" t="s">
        <v>19</v>
      </c>
      <c r="E20" s="38" t="s">
        <v>20</v>
      </c>
      <c r="F20" s="38">
        <v>136000</v>
      </c>
      <c r="G20" s="38">
        <f t="shared" si="0"/>
        <v>68000</v>
      </c>
      <c r="H20" s="38">
        <v>60211.22</v>
      </c>
      <c r="I20" s="38">
        <f t="shared" si="1"/>
        <v>88.54591176470588</v>
      </c>
      <c r="J20" s="38">
        <v>133700</v>
      </c>
      <c r="K20" s="38">
        <f t="shared" si="2"/>
        <v>111416.66666666666</v>
      </c>
      <c r="L20" s="38">
        <v>90104.59</v>
      </c>
      <c r="M20" s="38">
        <f t="shared" si="3"/>
        <v>80.87173373223636</v>
      </c>
      <c r="N20" s="38">
        <f t="shared" si="4"/>
        <v>89133.33333333333</v>
      </c>
      <c r="O20" s="38">
        <v>133700</v>
      </c>
      <c r="P20" s="38">
        <f t="shared" si="5"/>
        <v>150</v>
      </c>
      <c r="Q20" s="38">
        <v>132000</v>
      </c>
      <c r="R20" s="38">
        <f t="shared" si="6"/>
        <v>33000</v>
      </c>
      <c r="S20" s="38">
        <f t="shared" si="7"/>
        <v>33000</v>
      </c>
      <c r="T20" s="11"/>
      <c r="U20" s="38">
        <f t="shared" si="8"/>
        <v>33425</v>
      </c>
      <c r="V20" s="38"/>
      <c r="W20" s="38"/>
      <c r="X20" s="38"/>
      <c r="Y20" s="38"/>
      <c r="Z20" s="38">
        <v>127000</v>
      </c>
      <c r="AA20" s="38">
        <v>127000</v>
      </c>
      <c r="AB20" s="38">
        <v>114100</v>
      </c>
      <c r="AC20" s="38">
        <v>148000</v>
      </c>
      <c r="AD20" s="38">
        <v>148000</v>
      </c>
      <c r="AE20" s="38">
        <v>148000</v>
      </c>
      <c r="AF20" s="38">
        <v>177000</v>
      </c>
      <c r="AG20" s="38">
        <v>177000</v>
      </c>
      <c r="AH20" s="38">
        <v>177000</v>
      </c>
      <c r="AI20" s="38"/>
      <c r="AJ20" s="38">
        <v>189300</v>
      </c>
      <c r="AK20" s="38">
        <v>189300</v>
      </c>
      <c r="AL20" s="38">
        <f>SUM(AK20/12)*6</f>
        <v>94650</v>
      </c>
      <c r="AM20" s="42">
        <v>75860.94</v>
      </c>
      <c r="AN20" s="40">
        <f t="shared" si="11"/>
        <v>80.14890649762282</v>
      </c>
      <c r="AO20" s="55" t="e">
        <f>SUM(#REF!/AK20)</f>
        <v>#REF!</v>
      </c>
      <c r="AP20" s="42" t="e">
        <f>SUM(#REF!/AK20)</f>
        <v>#REF!</v>
      </c>
      <c r="AQ20" s="38">
        <v>208200</v>
      </c>
      <c r="AR20" s="76">
        <v>207092.69</v>
      </c>
      <c r="AS20" s="85">
        <f t="shared" si="10"/>
        <v>99.46815081652258</v>
      </c>
    </row>
    <row r="21" spans="1:45" ht="16.5" thickBot="1">
      <c r="A21" s="38"/>
      <c r="B21" s="41" t="s">
        <v>126</v>
      </c>
      <c r="C21" s="41"/>
      <c r="D21" s="38" t="s">
        <v>21</v>
      </c>
      <c r="E21" s="38" t="s">
        <v>22</v>
      </c>
      <c r="F21" s="38">
        <f>SUM(F22+F23+F24+F26+F27+F28+F29+F30+F32+F33)</f>
        <v>979400</v>
      </c>
      <c r="G21" s="38">
        <f t="shared" si="0"/>
        <v>489700</v>
      </c>
      <c r="H21" s="38">
        <f>SUM(H22+H23+H24+H26+H27+H28+H29+H30+H32+H33)</f>
        <v>326823.1</v>
      </c>
      <c r="I21" s="38">
        <f t="shared" si="1"/>
        <v>66.73945272615887</v>
      </c>
      <c r="J21" s="38">
        <f>SUM(J22+J23+J24+J26+J27+J28+J29+J30+J32+J33)</f>
        <v>984400</v>
      </c>
      <c r="K21" s="38">
        <f t="shared" si="2"/>
        <v>820333.3333333333</v>
      </c>
      <c r="L21" s="38">
        <f>SUM(L22+L23+L24+L26+L27+L28+L29+L30+L32+L33)</f>
        <v>533587.88</v>
      </c>
      <c r="M21" s="38">
        <f t="shared" si="3"/>
        <v>65.04525152377083</v>
      </c>
      <c r="N21" s="38">
        <f t="shared" si="4"/>
        <v>656266.6666666666</v>
      </c>
      <c r="O21" s="38">
        <f>SUM(O22+O23+O24+O26+O27+O28+O29+O30+O32+O33)</f>
        <v>984400</v>
      </c>
      <c r="P21" s="38">
        <f t="shared" si="5"/>
        <v>150</v>
      </c>
      <c r="Q21" s="36">
        <f>SUM(Q22+Q23+Q24+Q26+Q27+Q28+Q29+Q30+Q32+Q33)</f>
        <v>1091060</v>
      </c>
      <c r="R21" s="38">
        <f t="shared" si="6"/>
        <v>272765</v>
      </c>
      <c r="S21" s="36">
        <f t="shared" si="7"/>
        <v>272765</v>
      </c>
      <c r="U21" s="36">
        <f t="shared" si="8"/>
        <v>246100</v>
      </c>
      <c r="V21" s="36"/>
      <c r="W21" s="36"/>
      <c r="X21" s="36"/>
      <c r="Y21" s="36"/>
      <c r="Z21" s="36">
        <f>SUM(Z22+Z23+Z24+Z26+Z27+Z28+Z29+Z30+Z32+Z33)</f>
        <v>927100</v>
      </c>
      <c r="AA21" s="36">
        <f>SUM(AA22+AA23+AA24+AA26+AA27+AA28+AA29+AA30+AA32+AA33)</f>
        <v>927100</v>
      </c>
      <c r="AB21" s="36">
        <f>SUM(AB22+AB23+AB24+AB26+AB27+AB28+AB29+AB30+AB32+AB33)</f>
        <v>685700</v>
      </c>
      <c r="AC21" s="36">
        <f>SUM(AC22+AC23+AC24+AC26+AC27+AC28+AC29+AC30+AC32+AC33)</f>
        <v>878300</v>
      </c>
      <c r="AD21" s="36">
        <f>SUM(AD22+AD23+AD24+AD26+AD27+AD28+AD29+AD30+AD32+AD33)</f>
        <v>760400</v>
      </c>
      <c r="AE21" s="36">
        <f>SUM(AE22:AE33)</f>
        <v>1106500</v>
      </c>
      <c r="AF21" s="36">
        <f>SUM(AF22:AF33)</f>
        <v>1344500</v>
      </c>
      <c r="AG21" s="36">
        <f>SUM(AG22:AG33)</f>
        <v>1436000</v>
      </c>
      <c r="AH21" s="36">
        <f>SUM(AH22:AH33)</f>
        <v>1902500</v>
      </c>
      <c r="AI21" s="36"/>
      <c r="AJ21" s="38">
        <f>SUM(AJ22:AJ33)</f>
        <v>2237900</v>
      </c>
      <c r="AK21" s="38">
        <f>SUM(AK22:AK33)</f>
        <v>2156900</v>
      </c>
      <c r="AL21" s="38">
        <f>SUM(AL22:AL33)</f>
        <v>1078450</v>
      </c>
      <c r="AM21" s="42">
        <f>SUM(AM22:AM33)</f>
        <v>842354.89</v>
      </c>
      <c r="AN21" s="40">
        <f t="shared" si="11"/>
        <v>78.10792248133896</v>
      </c>
      <c r="AO21" s="55" t="e">
        <f>SUM(#REF!/AK21)</f>
        <v>#REF!</v>
      </c>
      <c r="AP21" s="42" t="e">
        <f>SUM(#REF!/AK21)</f>
        <v>#REF!</v>
      </c>
      <c r="AQ21" s="38">
        <f>SUM(AQ22:AQ33)</f>
        <v>2092042</v>
      </c>
      <c r="AR21" s="76">
        <f>SUM(AR22:AR33)</f>
        <v>1862776.4800000004</v>
      </c>
      <c r="AS21" s="85">
        <f t="shared" si="10"/>
        <v>89.04106514113964</v>
      </c>
    </row>
    <row r="22" spans="1:45" s="2" customFormat="1" ht="16.5" thickBot="1">
      <c r="A22" s="38"/>
      <c r="B22" s="41"/>
      <c r="C22" s="41" t="s">
        <v>127</v>
      </c>
      <c r="D22" s="38" t="s">
        <v>23</v>
      </c>
      <c r="E22" s="38" t="s">
        <v>24</v>
      </c>
      <c r="F22" s="38">
        <v>18100</v>
      </c>
      <c r="G22" s="38">
        <f t="shared" si="0"/>
        <v>9050</v>
      </c>
      <c r="H22" s="38">
        <v>5470.3</v>
      </c>
      <c r="I22" s="38">
        <f t="shared" si="1"/>
        <v>60.44530386740332</v>
      </c>
      <c r="J22" s="38">
        <v>18600</v>
      </c>
      <c r="K22" s="38">
        <f t="shared" si="2"/>
        <v>15500</v>
      </c>
      <c r="L22" s="38">
        <v>13850.79</v>
      </c>
      <c r="M22" s="38">
        <f t="shared" si="3"/>
        <v>89.35993548387097</v>
      </c>
      <c r="N22" s="38">
        <f t="shared" si="4"/>
        <v>12400</v>
      </c>
      <c r="O22" s="38">
        <v>18600</v>
      </c>
      <c r="P22" s="38">
        <f t="shared" si="5"/>
        <v>150</v>
      </c>
      <c r="Q22" s="38">
        <v>20500</v>
      </c>
      <c r="R22" s="38">
        <f t="shared" si="6"/>
        <v>5125</v>
      </c>
      <c r="S22" s="38">
        <f t="shared" si="7"/>
        <v>5125</v>
      </c>
      <c r="T22" s="11"/>
      <c r="U22" s="38">
        <f t="shared" si="8"/>
        <v>4650</v>
      </c>
      <c r="V22" s="38"/>
      <c r="W22" s="38"/>
      <c r="X22" s="38"/>
      <c r="Y22" s="38"/>
      <c r="Z22" s="38">
        <v>21600</v>
      </c>
      <c r="AA22" s="38">
        <v>21600</v>
      </c>
      <c r="AB22" s="38">
        <v>13000</v>
      </c>
      <c r="AC22" s="38">
        <v>18300</v>
      </c>
      <c r="AD22" s="38">
        <v>11300</v>
      </c>
      <c r="AE22" s="38">
        <v>20500</v>
      </c>
      <c r="AF22" s="38">
        <v>19500</v>
      </c>
      <c r="AG22" s="38">
        <v>22000</v>
      </c>
      <c r="AH22" s="38">
        <v>24500</v>
      </c>
      <c r="AI22" s="38"/>
      <c r="AJ22" s="38">
        <v>22400</v>
      </c>
      <c r="AK22" s="38">
        <v>21800</v>
      </c>
      <c r="AL22" s="38">
        <f>SUM(AK22/12)*6</f>
        <v>10900</v>
      </c>
      <c r="AM22" s="42">
        <v>7311.1</v>
      </c>
      <c r="AN22" s="40">
        <f t="shared" si="11"/>
        <v>67.0743119266055</v>
      </c>
      <c r="AO22" s="55" t="e">
        <f>SUM(#REF!/AK22)</f>
        <v>#REF!</v>
      </c>
      <c r="AP22" s="42" t="e">
        <f>SUM(#REF!/AK22)</f>
        <v>#REF!</v>
      </c>
      <c r="AQ22" s="38">
        <v>21800</v>
      </c>
      <c r="AR22" s="76">
        <v>12978.07</v>
      </c>
      <c r="AS22" s="85">
        <f t="shared" si="10"/>
        <v>59.532431192660546</v>
      </c>
    </row>
    <row r="23" spans="1:45" s="2" customFormat="1" ht="16.5" thickBot="1">
      <c r="A23" s="38"/>
      <c r="B23" s="41"/>
      <c r="C23" s="41" t="s">
        <v>128</v>
      </c>
      <c r="D23" s="38" t="s">
        <v>25</v>
      </c>
      <c r="E23" s="38" t="s">
        <v>26</v>
      </c>
      <c r="F23" s="38">
        <v>165000</v>
      </c>
      <c r="G23" s="38">
        <f t="shared" si="0"/>
        <v>82500</v>
      </c>
      <c r="H23" s="38">
        <v>74752.34</v>
      </c>
      <c r="I23" s="38">
        <f t="shared" si="1"/>
        <v>90.60889696969697</v>
      </c>
      <c r="J23" s="38">
        <v>156000</v>
      </c>
      <c r="K23" s="38">
        <f t="shared" si="2"/>
        <v>130000</v>
      </c>
      <c r="L23" s="38">
        <v>98787.93</v>
      </c>
      <c r="M23" s="38">
        <f t="shared" si="3"/>
        <v>75.99071538461538</v>
      </c>
      <c r="N23" s="38">
        <f t="shared" si="4"/>
        <v>104000</v>
      </c>
      <c r="O23" s="38">
        <v>156000</v>
      </c>
      <c r="P23" s="38">
        <f t="shared" si="5"/>
        <v>150</v>
      </c>
      <c r="Q23" s="38">
        <v>137200</v>
      </c>
      <c r="R23" s="38">
        <f t="shared" si="6"/>
        <v>34300</v>
      </c>
      <c r="S23" s="38">
        <f t="shared" si="7"/>
        <v>34300</v>
      </c>
      <c r="T23" s="11"/>
      <c r="U23" s="38">
        <f t="shared" si="8"/>
        <v>39000</v>
      </c>
      <c r="V23" s="38"/>
      <c r="W23" s="38"/>
      <c r="X23" s="38"/>
      <c r="Y23" s="38"/>
      <c r="Z23" s="38">
        <v>193800</v>
      </c>
      <c r="AA23" s="38">
        <v>193800</v>
      </c>
      <c r="AB23" s="38">
        <v>143000</v>
      </c>
      <c r="AC23" s="38">
        <v>182200</v>
      </c>
      <c r="AD23" s="38">
        <v>163500</v>
      </c>
      <c r="AE23" s="38">
        <v>200000</v>
      </c>
      <c r="AF23" s="38">
        <v>210500</v>
      </c>
      <c r="AG23" s="38">
        <v>242000</v>
      </c>
      <c r="AH23" s="38">
        <v>325000</v>
      </c>
      <c r="AI23" s="38"/>
      <c r="AJ23" s="38">
        <v>291200</v>
      </c>
      <c r="AK23" s="38">
        <v>291200</v>
      </c>
      <c r="AL23" s="38">
        <f>SUM(AK23/12)*6</f>
        <v>145600</v>
      </c>
      <c r="AM23" s="42">
        <v>162558.95</v>
      </c>
      <c r="AN23" s="40">
        <f t="shared" si="11"/>
        <v>111.6476304945055</v>
      </c>
      <c r="AO23" s="55" t="e">
        <f>SUM(#REF!/AK23)</f>
        <v>#REF!</v>
      </c>
      <c r="AP23" s="42" t="e">
        <f>SUM(#REF!/AK23)</f>
        <v>#REF!</v>
      </c>
      <c r="AQ23" s="38">
        <v>289200</v>
      </c>
      <c r="AR23" s="76">
        <v>248230.45</v>
      </c>
      <c r="AS23" s="85">
        <f t="shared" si="10"/>
        <v>85.83348893499308</v>
      </c>
    </row>
    <row r="24" spans="1:45" s="2" customFormat="1" ht="16.5" thickBot="1">
      <c r="A24" s="38"/>
      <c r="B24" s="41"/>
      <c r="C24" s="41" t="s">
        <v>129</v>
      </c>
      <c r="D24" s="38" t="s">
        <v>27</v>
      </c>
      <c r="E24" s="38" t="s">
        <v>28</v>
      </c>
      <c r="F24" s="38">
        <v>285000</v>
      </c>
      <c r="G24" s="38">
        <f t="shared" si="0"/>
        <v>142500</v>
      </c>
      <c r="H24" s="38">
        <v>83983.29</v>
      </c>
      <c r="I24" s="38">
        <f t="shared" si="1"/>
        <v>58.935642105263156</v>
      </c>
      <c r="J24" s="38">
        <v>294500</v>
      </c>
      <c r="K24" s="38">
        <f t="shared" si="2"/>
        <v>245416.6666666667</v>
      </c>
      <c r="L24" s="38">
        <v>157706.15</v>
      </c>
      <c r="M24" s="38">
        <f t="shared" si="3"/>
        <v>64.26057045840406</v>
      </c>
      <c r="N24" s="38">
        <f t="shared" si="4"/>
        <v>196333.33333333334</v>
      </c>
      <c r="O24" s="38">
        <v>294500</v>
      </c>
      <c r="P24" s="38">
        <f t="shared" si="5"/>
        <v>150</v>
      </c>
      <c r="Q24" s="38">
        <v>466660</v>
      </c>
      <c r="R24" s="38">
        <f t="shared" si="6"/>
        <v>116665</v>
      </c>
      <c r="S24" s="38">
        <f t="shared" si="7"/>
        <v>116665</v>
      </c>
      <c r="T24" s="11"/>
      <c r="U24" s="38">
        <f t="shared" si="8"/>
        <v>73625</v>
      </c>
      <c r="V24" s="38"/>
      <c r="W24" s="38"/>
      <c r="X24" s="38"/>
      <c r="Y24" s="38"/>
      <c r="Z24" s="38">
        <v>356200</v>
      </c>
      <c r="AA24" s="38">
        <v>356200</v>
      </c>
      <c r="AB24" s="38">
        <v>333250</v>
      </c>
      <c r="AC24" s="38">
        <v>346500</v>
      </c>
      <c r="AD24" s="38">
        <v>321200</v>
      </c>
      <c r="AE24" s="38">
        <v>418000</v>
      </c>
      <c r="AF24" s="38">
        <v>567500</v>
      </c>
      <c r="AG24" s="38">
        <v>533000</v>
      </c>
      <c r="AH24" s="38">
        <v>774000</v>
      </c>
      <c r="AI24" s="38"/>
      <c r="AJ24" s="38">
        <v>1045000</v>
      </c>
      <c r="AK24" s="38">
        <v>1044600</v>
      </c>
      <c r="AL24" s="38">
        <f>SUM(AK24/12)*6</f>
        <v>522300</v>
      </c>
      <c r="AM24" s="42">
        <v>379121.63</v>
      </c>
      <c r="AN24" s="40">
        <f t="shared" si="11"/>
        <v>72.58694811411067</v>
      </c>
      <c r="AO24" s="55" t="e">
        <f>SUM(#REF!/AK24)</f>
        <v>#REF!</v>
      </c>
      <c r="AP24" s="42" t="e">
        <f>SUM(#REF!/AK24)</f>
        <v>#REF!</v>
      </c>
      <c r="AQ24" s="38">
        <v>981742</v>
      </c>
      <c r="AR24" s="76">
        <v>901787.16</v>
      </c>
      <c r="AS24" s="85">
        <f t="shared" si="10"/>
        <v>91.85581955340609</v>
      </c>
    </row>
    <row r="25" spans="1:45" s="2" customFormat="1" ht="16.5" hidden="1" thickBot="1">
      <c r="A25" s="38"/>
      <c r="B25" s="41"/>
      <c r="C25" s="41">
        <v>681330</v>
      </c>
      <c r="D25" s="38" t="s">
        <v>29</v>
      </c>
      <c r="E25" s="38" t="s">
        <v>77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>
        <v>0</v>
      </c>
      <c r="R25" s="38">
        <f>SUM(Q25/4)</f>
        <v>0</v>
      </c>
      <c r="S25" s="38">
        <f>SUM(Q25/4)</f>
        <v>0</v>
      </c>
      <c r="T25" s="11"/>
      <c r="U25" s="38"/>
      <c r="V25" s="38"/>
      <c r="W25" s="38"/>
      <c r="X25" s="38"/>
      <c r="Y25" s="38"/>
      <c r="Z25" s="38">
        <v>0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42"/>
      <c r="AN25" s="42"/>
      <c r="AO25" s="56"/>
      <c r="AP25" s="62"/>
      <c r="AQ25" s="38"/>
      <c r="AR25" s="76"/>
      <c r="AS25" s="86"/>
    </row>
    <row r="26" spans="1:45" s="2" customFormat="1" ht="16.5" thickBot="1">
      <c r="A26" s="38"/>
      <c r="B26" s="41"/>
      <c r="C26" s="41" t="s">
        <v>130</v>
      </c>
      <c r="D26" s="38" t="s">
        <v>29</v>
      </c>
      <c r="E26" s="38" t="s">
        <v>30</v>
      </c>
      <c r="F26" s="38">
        <v>55800</v>
      </c>
      <c r="G26" s="38">
        <f t="shared" si="0"/>
        <v>27900</v>
      </c>
      <c r="H26" s="38">
        <v>22176.92</v>
      </c>
      <c r="I26" s="38">
        <f t="shared" si="1"/>
        <v>79.48716845878135</v>
      </c>
      <c r="J26" s="38">
        <v>63800</v>
      </c>
      <c r="K26" s="38">
        <f t="shared" si="2"/>
        <v>53166.66666666667</v>
      </c>
      <c r="L26" s="38">
        <v>32379.69</v>
      </c>
      <c r="M26" s="38">
        <f t="shared" si="3"/>
        <v>60.902238244514095</v>
      </c>
      <c r="N26" s="38">
        <f t="shared" si="4"/>
        <v>42533.333333333336</v>
      </c>
      <c r="O26" s="38">
        <v>63800</v>
      </c>
      <c r="P26" s="38">
        <f t="shared" si="5"/>
        <v>150</v>
      </c>
      <c r="Q26" s="38">
        <v>57600</v>
      </c>
      <c r="R26" s="38">
        <f t="shared" si="6"/>
        <v>14400</v>
      </c>
      <c r="S26" s="38">
        <f t="shared" si="7"/>
        <v>14400</v>
      </c>
      <c r="T26" s="11"/>
      <c r="U26" s="38">
        <f t="shared" si="8"/>
        <v>15950</v>
      </c>
      <c r="V26" s="38"/>
      <c r="W26" s="38"/>
      <c r="X26" s="38"/>
      <c r="Y26" s="38"/>
      <c r="Z26" s="38">
        <v>60100</v>
      </c>
      <c r="AA26" s="38">
        <v>60100</v>
      </c>
      <c r="AB26" s="38">
        <v>37900</v>
      </c>
      <c r="AC26" s="38">
        <v>49100</v>
      </c>
      <c r="AD26" s="38">
        <v>39000</v>
      </c>
      <c r="AE26" s="38">
        <v>50000</v>
      </c>
      <c r="AF26" s="38">
        <v>58000</v>
      </c>
      <c r="AG26" s="38">
        <v>58000</v>
      </c>
      <c r="AH26" s="38">
        <v>70000</v>
      </c>
      <c r="AI26" s="38"/>
      <c r="AJ26" s="38">
        <v>74300</v>
      </c>
      <c r="AK26" s="38">
        <v>74000</v>
      </c>
      <c r="AL26" s="38">
        <f>SUM(AK26/12)*6</f>
        <v>37000</v>
      </c>
      <c r="AM26" s="42">
        <v>36739.16</v>
      </c>
      <c r="AN26" s="40">
        <f>SUM(AM26/(AL26/100))</f>
        <v>99.29502702702703</v>
      </c>
      <c r="AO26" s="55" t="e">
        <f>SUM(#REF!/AK26)</f>
        <v>#REF!</v>
      </c>
      <c r="AP26" s="42" t="e">
        <f>SUM(#REF!/AK26)</f>
        <v>#REF!</v>
      </c>
      <c r="AQ26" s="38">
        <v>74000</v>
      </c>
      <c r="AR26" s="76">
        <v>66310.57</v>
      </c>
      <c r="AS26" s="85">
        <f>SUM(AR26/(AQ26/100))</f>
        <v>89.60887837837839</v>
      </c>
    </row>
    <row r="27" spans="1:45" s="2" customFormat="1" ht="16.5" thickBot="1">
      <c r="A27" s="38"/>
      <c r="B27" s="41"/>
      <c r="C27" s="41" t="s">
        <v>131</v>
      </c>
      <c r="D27" s="38" t="s">
        <v>87</v>
      </c>
      <c r="E27" s="38" t="s">
        <v>31</v>
      </c>
      <c r="F27" s="38">
        <v>37000</v>
      </c>
      <c r="G27" s="38">
        <f t="shared" si="0"/>
        <v>18500</v>
      </c>
      <c r="H27" s="38">
        <v>16571</v>
      </c>
      <c r="I27" s="38">
        <f t="shared" si="1"/>
        <v>89.57297297297298</v>
      </c>
      <c r="J27" s="38">
        <v>36000</v>
      </c>
      <c r="K27" s="38">
        <f t="shared" si="2"/>
        <v>30000</v>
      </c>
      <c r="L27" s="38">
        <v>24950</v>
      </c>
      <c r="M27" s="38">
        <f t="shared" si="3"/>
        <v>83.16666666666667</v>
      </c>
      <c r="N27" s="38">
        <f t="shared" si="4"/>
        <v>24000</v>
      </c>
      <c r="O27" s="38">
        <v>36000</v>
      </c>
      <c r="P27" s="38">
        <f t="shared" si="5"/>
        <v>150</v>
      </c>
      <c r="Q27" s="38">
        <v>36600</v>
      </c>
      <c r="R27" s="38">
        <f t="shared" si="6"/>
        <v>9150</v>
      </c>
      <c r="S27" s="38">
        <f t="shared" si="7"/>
        <v>9150</v>
      </c>
      <c r="T27" s="11"/>
      <c r="U27" s="38">
        <f t="shared" si="8"/>
        <v>9000</v>
      </c>
      <c r="V27" s="38"/>
      <c r="W27" s="38"/>
      <c r="X27" s="38"/>
      <c r="Y27" s="38"/>
      <c r="Z27" s="38">
        <v>36300</v>
      </c>
      <c r="AA27" s="38">
        <v>36300</v>
      </c>
      <c r="AB27" s="38">
        <v>29150</v>
      </c>
      <c r="AC27" s="38">
        <v>35100</v>
      </c>
      <c r="AD27" s="38">
        <v>32300</v>
      </c>
      <c r="AE27" s="38">
        <v>48900</v>
      </c>
      <c r="AF27" s="38">
        <v>43200</v>
      </c>
      <c r="AG27" s="38">
        <v>44200</v>
      </c>
      <c r="AH27" s="38">
        <v>35700</v>
      </c>
      <c r="AI27" s="38"/>
      <c r="AJ27" s="38">
        <v>32500</v>
      </c>
      <c r="AK27" s="38">
        <v>31000</v>
      </c>
      <c r="AL27" s="38">
        <f>SUM(AK27/12)*6</f>
        <v>15500</v>
      </c>
      <c r="AM27" s="42">
        <v>14867.39</v>
      </c>
      <c r="AN27" s="40">
        <f>SUM(AM27/(AL27/100))</f>
        <v>95.91864516129031</v>
      </c>
      <c r="AO27" s="55" t="e">
        <f>SUM(#REF!/AK27)</f>
        <v>#REF!</v>
      </c>
      <c r="AP27" s="42" t="e">
        <f>SUM(#REF!/AK27)</f>
        <v>#REF!</v>
      </c>
      <c r="AQ27" s="38">
        <v>31000</v>
      </c>
      <c r="AR27" s="76">
        <v>26758.64</v>
      </c>
      <c r="AS27" s="85">
        <f>SUM(AR27/(AQ27/100))</f>
        <v>86.3181935483871</v>
      </c>
    </row>
    <row r="28" spans="1:45" s="2" customFormat="1" ht="16.5" thickBot="1">
      <c r="A28" s="38"/>
      <c r="B28" s="41"/>
      <c r="C28" s="41" t="s">
        <v>131</v>
      </c>
      <c r="D28" s="38" t="s">
        <v>32</v>
      </c>
      <c r="E28" s="38" t="s">
        <v>33</v>
      </c>
      <c r="F28" s="38">
        <v>200000</v>
      </c>
      <c r="G28" s="38">
        <f t="shared" si="0"/>
        <v>100000</v>
      </c>
      <c r="H28" s="38">
        <v>65897.99</v>
      </c>
      <c r="I28" s="38">
        <f t="shared" si="1"/>
        <v>65.89799000000001</v>
      </c>
      <c r="J28" s="38">
        <v>200000</v>
      </c>
      <c r="K28" s="38">
        <f t="shared" si="2"/>
        <v>166666.6666666667</v>
      </c>
      <c r="L28" s="38">
        <v>104156.5</v>
      </c>
      <c r="M28" s="38">
        <f t="shared" si="3"/>
        <v>62.49389999999999</v>
      </c>
      <c r="N28" s="38">
        <f t="shared" si="4"/>
        <v>133333.33333333334</v>
      </c>
      <c r="O28" s="38">
        <v>200000</v>
      </c>
      <c r="P28" s="38">
        <f t="shared" si="5"/>
        <v>149.99999999999997</v>
      </c>
      <c r="Q28" s="38">
        <v>170000</v>
      </c>
      <c r="R28" s="38">
        <f t="shared" si="6"/>
        <v>42500</v>
      </c>
      <c r="S28" s="38">
        <f t="shared" si="7"/>
        <v>42500</v>
      </c>
      <c r="T28" s="11"/>
      <c r="U28" s="38">
        <f t="shared" si="8"/>
        <v>50000</v>
      </c>
      <c r="V28" s="38"/>
      <c r="W28" s="38"/>
      <c r="X28" s="38"/>
      <c r="Y28" s="38"/>
      <c r="Z28" s="38">
        <v>36000</v>
      </c>
      <c r="AA28" s="38">
        <v>36000</v>
      </c>
      <c r="AB28" s="38">
        <v>6000</v>
      </c>
      <c r="AC28" s="38">
        <v>55000</v>
      </c>
      <c r="AD28" s="38">
        <v>55000</v>
      </c>
      <c r="AE28" s="38">
        <v>125000</v>
      </c>
      <c r="AF28" s="38">
        <v>120000</v>
      </c>
      <c r="AG28" s="38">
        <v>120000</v>
      </c>
      <c r="AH28" s="38">
        <v>150000</v>
      </c>
      <c r="AI28" s="38"/>
      <c r="AJ28" s="38">
        <v>180000</v>
      </c>
      <c r="AK28" s="38">
        <v>180000</v>
      </c>
      <c r="AL28" s="38">
        <f>SUM(AK28/12)*6</f>
        <v>90000</v>
      </c>
      <c r="AM28" s="42">
        <v>41619.7</v>
      </c>
      <c r="AN28" s="40">
        <f>SUM(AM28/(AL28/100))</f>
        <v>46.24411111111111</v>
      </c>
      <c r="AO28" s="55" t="e">
        <f>SUM(#REF!/AK28)</f>
        <v>#REF!</v>
      </c>
      <c r="AP28" s="42" t="e">
        <f>SUM(#REF!/AK28)</f>
        <v>#REF!</v>
      </c>
      <c r="AQ28" s="38">
        <v>180000</v>
      </c>
      <c r="AR28" s="76">
        <v>179246.35</v>
      </c>
      <c r="AS28" s="85">
        <f>SUM(AR28/(AQ28/100))</f>
        <v>99.58130555555556</v>
      </c>
    </row>
    <row r="29" spans="1:45" s="2" customFormat="1" ht="16.5" hidden="1" thickBot="1">
      <c r="A29" s="38"/>
      <c r="B29" s="41"/>
      <c r="C29" s="41">
        <v>613500</v>
      </c>
      <c r="D29" s="38" t="s">
        <v>34</v>
      </c>
      <c r="E29" s="38" t="s">
        <v>97</v>
      </c>
      <c r="F29" s="38">
        <v>10000</v>
      </c>
      <c r="G29" s="38">
        <f t="shared" si="0"/>
        <v>5000</v>
      </c>
      <c r="H29" s="38">
        <v>3910</v>
      </c>
      <c r="I29" s="38">
        <f t="shared" si="1"/>
        <v>78.2</v>
      </c>
      <c r="J29" s="38">
        <v>10000</v>
      </c>
      <c r="K29" s="38">
        <f t="shared" si="2"/>
        <v>8333.333333333334</v>
      </c>
      <c r="L29" s="38">
        <v>5790</v>
      </c>
      <c r="M29" s="38">
        <f t="shared" si="3"/>
        <v>69.47999999999999</v>
      </c>
      <c r="N29" s="38">
        <f t="shared" si="4"/>
        <v>6666.666666666667</v>
      </c>
      <c r="O29" s="38">
        <v>10000</v>
      </c>
      <c r="P29" s="38">
        <f t="shared" si="5"/>
        <v>150</v>
      </c>
      <c r="Q29" s="38">
        <v>3000</v>
      </c>
      <c r="R29" s="38">
        <f t="shared" si="6"/>
        <v>750</v>
      </c>
      <c r="S29" s="38">
        <f t="shared" si="7"/>
        <v>750</v>
      </c>
      <c r="T29" s="11"/>
      <c r="U29" s="38">
        <f t="shared" si="8"/>
        <v>2500</v>
      </c>
      <c r="V29" s="38"/>
      <c r="W29" s="38"/>
      <c r="X29" s="38"/>
      <c r="Y29" s="38"/>
      <c r="Z29" s="38">
        <v>3600</v>
      </c>
      <c r="AA29" s="38">
        <v>3600</v>
      </c>
      <c r="AB29" s="38">
        <v>1600</v>
      </c>
      <c r="AC29" s="38">
        <v>2000</v>
      </c>
      <c r="AD29" s="38">
        <v>1500</v>
      </c>
      <c r="AE29" s="38">
        <v>4500</v>
      </c>
      <c r="AF29" s="38">
        <v>0</v>
      </c>
      <c r="AG29" s="38">
        <v>0</v>
      </c>
      <c r="AH29" s="38">
        <v>0</v>
      </c>
      <c r="AI29" s="38"/>
      <c r="AJ29" s="38"/>
      <c r="AK29" s="38"/>
      <c r="AL29" s="38"/>
      <c r="AM29" s="42"/>
      <c r="AN29" s="42"/>
      <c r="AO29" s="56"/>
      <c r="AP29" s="62"/>
      <c r="AQ29" s="38"/>
      <c r="AR29" s="76"/>
      <c r="AS29" s="86"/>
    </row>
    <row r="30" spans="1:45" s="2" customFormat="1" ht="16.5" thickBot="1">
      <c r="A30" s="38"/>
      <c r="B30" s="41"/>
      <c r="C30" s="41" t="s">
        <v>132</v>
      </c>
      <c r="D30" s="38" t="s">
        <v>34</v>
      </c>
      <c r="E30" s="38" t="s">
        <v>36</v>
      </c>
      <c r="F30" s="38">
        <v>39500</v>
      </c>
      <c r="G30" s="38">
        <f t="shared" si="0"/>
        <v>19750</v>
      </c>
      <c r="H30" s="38">
        <v>5974.38</v>
      </c>
      <c r="I30" s="38">
        <f t="shared" si="1"/>
        <v>30.250025316455698</v>
      </c>
      <c r="J30" s="38">
        <v>34500</v>
      </c>
      <c r="K30" s="38">
        <f t="shared" si="2"/>
        <v>28750</v>
      </c>
      <c r="L30" s="38">
        <v>16964.85</v>
      </c>
      <c r="M30" s="38">
        <f t="shared" si="3"/>
        <v>59.00817391304347</v>
      </c>
      <c r="N30" s="38">
        <f t="shared" si="4"/>
        <v>23000</v>
      </c>
      <c r="O30" s="38">
        <v>34500</v>
      </c>
      <c r="P30" s="38">
        <f t="shared" si="5"/>
        <v>150</v>
      </c>
      <c r="Q30" s="38">
        <v>93000</v>
      </c>
      <c r="R30" s="38">
        <f t="shared" si="6"/>
        <v>23250</v>
      </c>
      <c r="S30" s="38">
        <f t="shared" si="7"/>
        <v>23250</v>
      </c>
      <c r="T30" s="11"/>
      <c r="U30" s="38">
        <f t="shared" si="8"/>
        <v>8625</v>
      </c>
      <c r="V30" s="38"/>
      <c r="W30" s="38"/>
      <c r="X30" s="38"/>
      <c r="Y30" s="38"/>
      <c r="Z30" s="38">
        <v>80000</v>
      </c>
      <c r="AA30" s="38">
        <v>80000</v>
      </c>
      <c r="AB30" s="38">
        <v>31800</v>
      </c>
      <c r="AC30" s="38">
        <v>73000</v>
      </c>
      <c r="AD30" s="38">
        <v>51500</v>
      </c>
      <c r="AE30" s="38">
        <v>71400</v>
      </c>
      <c r="AF30" s="38">
        <v>96000</v>
      </c>
      <c r="AG30" s="38">
        <v>167000</v>
      </c>
      <c r="AH30" s="38">
        <v>150000</v>
      </c>
      <c r="AI30" s="38"/>
      <c r="AJ30" s="38">
        <v>171000</v>
      </c>
      <c r="AK30" s="38">
        <v>170000</v>
      </c>
      <c r="AL30" s="38">
        <f>SUM(AK30/12)*6</f>
        <v>85000</v>
      </c>
      <c r="AM30" s="42">
        <v>54401.51</v>
      </c>
      <c r="AN30" s="40">
        <f>SUM(AM30/(AL30/100))</f>
        <v>64.00177647058824</v>
      </c>
      <c r="AO30" s="55" t="e">
        <f>SUM(#REF!/AK30)</f>
        <v>#REF!</v>
      </c>
      <c r="AP30" s="42" t="e">
        <f>SUM(#REF!/AK30)</f>
        <v>#REF!</v>
      </c>
      <c r="AQ30" s="38">
        <v>170000</v>
      </c>
      <c r="AR30" s="76">
        <v>161087.87</v>
      </c>
      <c r="AS30" s="85">
        <f>SUM(AR30/(AQ30/100))</f>
        <v>94.7575705882353</v>
      </c>
    </row>
    <row r="31" spans="1:45" s="2" customFormat="1" ht="16.5" hidden="1" thickBot="1">
      <c r="A31" s="38"/>
      <c r="B31" s="41"/>
      <c r="C31" s="41">
        <v>681370</v>
      </c>
      <c r="D31" s="38" t="s">
        <v>37</v>
      </c>
      <c r="E31" s="38" t="s">
        <v>78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>
        <v>0</v>
      </c>
      <c r="R31" s="38"/>
      <c r="S31" s="38"/>
      <c r="T31" s="11"/>
      <c r="U31" s="38"/>
      <c r="V31" s="38"/>
      <c r="W31" s="38"/>
      <c r="X31" s="38"/>
      <c r="Y31" s="38"/>
      <c r="Z31" s="38">
        <v>0</v>
      </c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42"/>
      <c r="AN31" s="42"/>
      <c r="AO31" s="56"/>
      <c r="AP31" s="62"/>
      <c r="AQ31" s="38"/>
      <c r="AR31" s="76"/>
      <c r="AS31" s="86"/>
    </row>
    <row r="32" spans="1:45" s="2" customFormat="1" ht="16.5" thickBot="1">
      <c r="A32" s="38"/>
      <c r="B32" s="41"/>
      <c r="C32" s="41" t="s">
        <v>133</v>
      </c>
      <c r="D32" s="38" t="s">
        <v>35</v>
      </c>
      <c r="E32" s="38" t="s">
        <v>158</v>
      </c>
      <c r="F32" s="38">
        <v>36000</v>
      </c>
      <c r="G32" s="38">
        <f t="shared" si="0"/>
        <v>18000</v>
      </c>
      <c r="H32" s="38">
        <v>4320.73</v>
      </c>
      <c r="I32" s="38">
        <f t="shared" si="1"/>
        <v>24.004055555555553</v>
      </c>
      <c r="J32" s="38">
        <v>35000</v>
      </c>
      <c r="K32" s="38">
        <f t="shared" si="2"/>
        <v>29166.666666666664</v>
      </c>
      <c r="L32" s="38">
        <v>9018.01</v>
      </c>
      <c r="M32" s="38">
        <f t="shared" si="3"/>
        <v>30.918891428571435</v>
      </c>
      <c r="N32" s="38">
        <f t="shared" si="4"/>
        <v>23333.333333333332</v>
      </c>
      <c r="O32" s="38">
        <v>35000</v>
      </c>
      <c r="P32" s="38">
        <f t="shared" si="5"/>
        <v>150</v>
      </c>
      <c r="Q32" s="38">
        <v>10000</v>
      </c>
      <c r="R32" s="38">
        <f t="shared" si="6"/>
        <v>2500</v>
      </c>
      <c r="S32" s="38">
        <f t="shared" si="7"/>
        <v>2500</v>
      </c>
      <c r="T32" s="11"/>
      <c r="U32" s="38">
        <f t="shared" si="8"/>
        <v>8750</v>
      </c>
      <c r="V32" s="38"/>
      <c r="W32" s="38"/>
      <c r="X32" s="38"/>
      <c r="Y32" s="38"/>
      <c r="Z32" s="38">
        <v>13500</v>
      </c>
      <c r="AA32" s="38">
        <v>13500</v>
      </c>
      <c r="AB32" s="38">
        <v>1500</v>
      </c>
      <c r="AC32" s="38">
        <v>15600</v>
      </c>
      <c r="AD32" s="38">
        <v>3600</v>
      </c>
      <c r="AE32" s="38">
        <v>14200</v>
      </c>
      <c r="AF32" s="38">
        <v>11000</v>
      </c>
      <c r="AG32" s="38">
        <v>11000</v>
      </c>
      <c r="AH32" s="38">
        <v>10000</v>
      </c>
      <c r="AI32" s="38"/>
      <c r="AJ32" s="38">
        <v>14000</v>
      </c>
      <c r="AK32" s="38">
        <v>14000</v>
      </c>
      <c r="AL32" s="38">
        <f>SUM(AK32/12)*6</f>
        <v>7000</v>
      </c>
      <c r="AM32" s="42">
        <v>3506.86</v>
      </c>
      <c r="AN32" s="40">
        <f>SUM(AM32/(AL32/100))</f>
        <v>50.098</v>
      </c>
      <c r="AO32" s="55" t="e">
        <f>SUM(#REF!/AK32)</f>
        <v>#REF!</v>
      </c>
      <c r="AP32" s="42" t="e">
        <f>SUM(#REF!/AK32)</f>
        <v>#REF!</v>
      </c>
      <c r="AQ32" s="38">
        <v>14000</v>
      </c>
      <c r="AR32" s="76">
        <v>10484.36</v>
      </c>
      <c r="AS32" s="85">
        <f>SUM(AR32/(AQ32/100))</f>
        <v>74.88828571428571</v>
      </c>
    </row>
    <row r="33" spans="1:45" s="2" customFormat="1" ht="16.5" thickBot="1">
      <c r="A33" s="38"/>
      <c r="B33" s="41"/>
      <c r="C33" s="41" t="s">
        <v>134</v>
      </c>
      <c r="D33" s="43" t="s">
        <v>37</v>
      </c>
      <c r="E33" s="38" t="s">
        <v>38</v>
      </c>
      <c r="F33" s="38">
        <v>133000</v>
      </c>
      <c r="G33" s="38">
        <f t="shared" si="0"/>
        <v>66500</v>
      </c>
      <c r="H33" s="38">
        <v>43766.15</v>
      </c>
      <c r="I33" s="38">
        <f t="shared" si="1"/>
        <v>65.81375939849625</v>
      </c>
      <c r="J33" s="38">
        <v>136000</v>
      </c>
      <c r="K33" s="38">
        <f t="shared" si="2"/>
        <v>113333.33333333334</v>
      </c>
      <c r="L33" s="38">
        <v>69983.96</v>
      </c>
      <c r="M33" s="38">
        <f t="shared" si="3"/>
        <v>61.750552941176466</v>
      </c>
      <c r="N33" s="38">
        <f t="shared" si="4"/>
        <v>90666.66666666667</v>
      </c>
      <c r="O33" s="38">
        <v>136000</v>
      </c>
      <c r="P33" s="38">
        <f t="shared" si="5"/>
        <v>150</v>
      </c>
      <c r="Q33" s="38">
        <v>96500</v>
      </c>
      <c r="R33" s="38">
        <f t="shared" si="6"/>
        <v>24125</v>
      </c>
      <c r="S33" s="38">
        <f t="shared" si="7"/>
        <v>24125</v>
      </c>
      <c r="T33" s="11"/>
      <c r="U33" s="38">
        <f t="shared" si="8"/>
        <v>34000</v>
      </c>
      <c r="V33" s="38"/>
      <c r="W33" s="38"/>
      <c r="X33" s="38"/>
      <c r="Y33" s="38"/>
      <c r="Z33" s="38">
        <v>126000</v>
      </c>
      <c r="AA33" s="38">
        <v>126000</v>
      </c>
      <c r="AB33" s="38">
        <v>88500</v>
      </c>
      <c r="AC33" s="38">
        <v>101500</v>
      </c>
      <c r="AD33" s="38">
        <v>81500</v>
      </c>
      <c r="AE33" s="38">
        <v>154000</v>
      </c>
      <c r="AF33" s="38">
        <v>218800</v>
      </c>
      <c r="AG33" s="38">
        <v>238800</v>
      </c>
      <c r="AH33" s="38">
        <v>363300</v>
      </c>
      <c r="AI33" s="38"/>
      <c r="AJ33" s="38">
        <v>407500</v>
      </c>
      <c r="AK33" s="38">
        <v>330300</v>
      </c>
      <c r="AL33" s="38">
        <f>SUM(AK33/12)*6</f>
        <v>165150</v>
      </c>
      <c r="AM33" s="42">
        <v>142228.59</v>
      </c>
      <c r="AN33" s="40">
        <f>SUM(AM33/(AL33/100))</f>
        <v>86.12085376930064</v>
      </c>
      <c r="AO33" s="55" t="e">
        <f>SUM(#REF!/AK33)</f>
        <v>#REF!</v>
      </c>
      <c r="AP33" s="42" t="e">
        <f>SUM(#REF!/AK33)</f>
        <v>#REF!</v>
      </c>
      <c r="AQ33" s="38">
        <v>330300</v>
      </c>
      <c r="AR33" s="76">
        <v>255893.01</v>
      </c>
      <c r="AS33" s="85">
        <f>SUM(AR33/(AQ33/100))</f>
        <v>77.47290644868302</v>
      </c>
    </row>
    <row r="34" spans="1:45" s="2" customFormat="1" ht="16.5" hidden="1" thickBot="1">
      <c r="A34" s="38"/>
      <c r="B34" s="41"/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11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2"/>
      <c r="AN34" s="42"/>
      <c r="AO34" s="56"/>
      <c r="AP34" s="60"/>
      <c r="AQ34" s="38"/>
      <c r="AR34" s="76"/>
      <c r="AS34" s="86"/>
    </row>
    <row r="35" spans="1:45" ht="16.5" hidden="1" thickBot="1">
      <c r="A35" s="38"/>
      <c r="B35" s="41">
        <v>681600</v>
      </c>
      <c r="C35" s="41">
        <v>681610</v>
      </c>
      <c r="D35" s="38" t="s">
        <v>83</v>
      </c>
      <c r="E35" s="38" t="s">
        <v>39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v>148740</v>
      </c>
      <c r="R35" s="38">
        <f t="shared" si="6"/>
        <v>37185</v>
      </c>
      <c r="S35" s="38">
        <f t="shared" si="7"/>
        <v>37185</v>
      </c>
      <c r="U35" s="38"/>
      <c r="V35" s="36"/>
      <c r="W35" s="36"/>
      <c r="X35" s="36"/>
      <c r="Y35" s="36"/>
      <c r="Z35" s="36">
        <v>60000</v>
      </c>
      <c r="AA35" s="36">
        <v>60000</v>
      </c>
      <c r="AB35" s="36">
        <v>200000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/>
      <c r="AJ35" s="36">
        <v>0</v>
      </c>
      <c r="AK35" s="36">
        <v>0</v>
      </c>
      <c r="AL35" s="36">
        <v>0</v>
      </c>
      <c r="AM35" s="44">
        <v>0</v>
      </c>
      <c r="AN35" s="44">
        <v>0</v>
      </c>
      <c r="AO35" s="57">
        <v>0</v>
      </c>
      <c r="AP35" s="61"/>
      <c r="AQ35" s="36">
        <v>0</v>
      </c>
      <c r="AR35" s="77">
        <v>0</v>
      </c>
      <c r="AS35" s="87">
        <v>0</v>
      </c>
    </row>
    <row r="36" spans="1:45" ht="16.5" thickBot="1">
      <c r="A36" s="38"/>
      <c r="B36" s="41" t="s">
        <v>135</v>
      </c>
      <c r="C36" s="41"/>
      <c r="D36" s="38" t="s">
        <v>106</v>
      </c>
      <c r="E36" s="38" t="s">
        <v>40</v>
      </c>
      <c r="F36" s="38">
        <f>SUM(F42+F43+F45+F47)</f>
        <v>655000</v>
      </c>
      <c r="G36" s="38">
        <f>SUM(F36/12)*6</f>
        <v>327500</v>
      </c>
      <c r="H36" s="38">
        <f>SUM(H42+H43+H45+H47)</f>
        <v>533598.28</v>
      </c>
      <c r="I36" s="38">
        <f>SUM(H36/(G36/100))</f>
        <v>162.93077251908397</v>
      </c>
      <c r="J36" s="38">
        <f>SUM(J42+J43+J45+J47)</f>
        <v>1666000</v>
      </c>
      <c r="K36" s="38">
        <f>SUM(J36/12)*10</f>
        <v>1388333.3333333335</v>
      </c>
      <c r="L36" s="38">
        <f>SUM(L42+L43+L45+L47)</f>
        <v>1024152.0900000001</v>
      </c>
      <c r="M36" s="38">
        <f>SUM(L36/(K36/100))</f>
        <v>73.76845786314526</v>
      </c>
      <c r="N36" s="38">
        <f>SUM(J36/12)*8</f>
        <v>1110666.6666666667</v>
      </c>
      <c r="O36" s="38">
        <f>SUM(O42+O43+O45+O47)</f>
        <v>1666000</v>
      </c>
      <c r="P36" s="38">
        <f>SUM(O36/(N36/100))</f>
        <v>149.99999999999997</v>
      </c>
      <c r="Q36" s="36">
        <f>SUM(Q42+Q43+Q45+Q47+Q48)</f>
        <v>441200</v>
      </c>
      <c r="R36" s="38">
        <f>SUM(Q36/4)</f>
        <v>110300</v>
      </c>
      <c r="S36" s="36">
        <f>SUM(Q36/4)</f>
        <v>110300</v>
      </c>
      <c r="U36" s="36">
        <f>SUM(J36/4)</f>
        <v>416500</v>
      </c>
      <c r="V36" s="36"/>
      <c r="W36" s="36"/>
      <c r="X36" s="36"/>
      <c r="Y36" s="36"/>
      <c r="Z36" s="36">
        <f aca="true" t="shared" si="13" ref="Z36:AE36">SUM(Z42+Z43+Z44+Z45+Z47+Z48)</f>
        <v>506900</v>
      </c>
      <c r="AA36" s="36">
        <f t="shared" si="13"/>
        <v>506900</v>
      </c>
      <c r="AB36" s="36">
        <f t="shared" si="13"/>
        <v>380700</v>
      </c>
      <c r="AC36" s="36">
        <f t="shared" si="13"/>
        <v>541000</v>
      </c>
      <c r="AD36" s="36">
        <f t="shared" si="13"/>
        <v>472700</v>
      </c>
      <c r="AE36" s="36">
        <f t="shared" si="13"/>
        <v>798500</v>
      </c>
      <c r="AF36" s="36">
        <f>SUM(AF42+AF43+AF44+AF45+AF47+AF48)</f>
        <v>792000</v>
      </c>
      <c r="AG36" s="36">
        <f>SUM(AG42+AG43+AG44+AG45+AG47+AG48)</f>
        <v>875700</v>
      </c>
      <c r="AH36" s="36">
        <f>SUM(AH42+AH43+AH44+AH45+AH47+AH48)</f>
        <v>1071000</v>
      </c>
      <c r="AI36" s="36"/>
      <c r="AJ36" s="36">
        <f>SUM(AJ42+AJ43+AJ44+AJ45+AJ47+AJ48)</f>
        <v>1805900</v>
      </c>
      <c r="AK36" s="36">
        <f>SUM(AK42+AK43+AK44+AK45+AK46+AK47+AK48)</f>
        <v>2265500</v>
      </c>
      <c r="AL36" s="36">
        <f>SUM(AL42+AL43+AL44+AL45+AL47+AL48)</f>
        <v>879250</v>
      </c>
      <c r="AM36" s="44">
        <f>SUM(AM42+AM43+AM44+AM45+AM47+AM48)</f>
        <v>554989.6399999999</v>
      </c>
      <c r="AN36" s="40">
        <f>SUM(AM36/(AL36/100))</f>
        <v>63.12080068239976</v>
      </c>
      <c r="AO36" s="55" t="e">
        <f>SUM(#REF!/AK36)</f>
        <v>#REF!</v>
      </c>
      <c r="AP36" s="42" t="e">
        <f>SUM(#REF!/AK36)</f>
        <v>#REF!</v>
      </c>
      <c r="AQ36" s="36">
        <f>SUM(AQ42+AQ43+AQ44+AQ45+AQ46+AQ47+AQ48)</f>
        <v>2281500</v>
      </c>
      <c r="AR36" s="77">
        <f>SUM(AR42+AR43+AR44+AR45+AR46+AR47+AR48)</f>
        <v>2068809.7</v>
      </c>
      <c r="AS36" s="85">
        <f>SUM(AR36/(AQ36/100))</f>
        <v>90.67761122068814</v>
      </c>
    </row>
    <row r="37" spans="1:45" s="4" customFormat="1" ht="15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6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8"/>
      <c r="AP37" s="47"/>
      <c r="AQ37" s="46"/>
      <c r="AR37" s="78"/>
      <c r="AS37" s="88"/>
    </row>
    <row r="38" spans="1:45" s="4" customFormat="1" ht="15.75">
      <c r="A38" s="47"/>
      <c r="B38" s="47"/>
      <c r="C38" s="47"/>
      <c r="D38" s="47"/>
      <c r="E38" s="48">
        <v>4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9"/>
      <c r="R38" s="47"/>
      <c r="S38" s="49"/>
      <c r="T38" s="47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9"/>
      <c r="AP38" s="47"/>
      <c r="AQ38" s="49"/>
      <c r="AR38" s="79"/>
      <c r="AS38" s="89"/>
    </row>
    <row r="39" spans="1:45" s="4" customFormat="1" ht="15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9"/>
      <c r="R39" s="47"/>
      <c r="S39" s="49"/>
      <c r="T39" s="47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9"/>
      <c r="AP39" s="47"/>
      <c r="AQ39" s="49"/>
      <c r="AR39" s="79"/>
      <c r="AS39" s="89"/>
    </row>
    <row r="40" spans="1:45" s="4" customFormat="1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9"/>
      <c r="R40" s="47"/>
      <c r="S40" s="49"/>
      <c r="T40" s="47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9"/>
      <c r="AP40" s="47"/>
      <c r="AQ40" s="49"/>
      <c r="AR40" s="79"/>
      <c r="AS40" s="89"/>
    </row>
    <row r="41" spans="1:45" s="4" customFormat="1" ht="16.5" thickBo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0"/>
      <c r="S41" s="51"/>
      <c r="T41" s="47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10"/>
      <c r="AP41" s="47"/>
      <c r="AQ41" s="51"/>
      <c r="AR41" s="80"/>
      <c r="AS41" s="90"/>
    </row>
    <row r="42" spans="1:45" s="2" customFormat="1" ht="16.5" thickBot="1">
      <c r="A42" s="38"/>
      <c r="B42" s="41"/>
      <c r="C42" s="41" t="s">
        <v>138</v>
      </c>
      <c r="D42" s="38" t="s">
        <v>107</v>
      </c>
      <c r="E42" s="38" t="s">
        <v>79</v>
      </c>
      <c r="F42" s="38">
        <v>15000</v>
      </c>
      <c r="G42" s="38">
        <f>SUM(F42/12)*6</f>
        <v>7500</v>
      </c>
      <c r="H42" s="38">
        <v>5450</v>
      </c>
      <c r="I42" s="38">
        <f>SUM(H42/(G42/100))</f>
        <v>72.66666666666667</v>
      </c>
      <c r="J42" s="38">
        <v>15000</v>
      </c>
      <c r="K42" s="38">
        <f>SUM(J42/12)*10</f>
        <v>12500</v>
      </c>
      <c r="L42" s="38">
        <v>6666.2</v>
      </c>
      <c r="M42" s="38">
        <f>SUM(L42/(K42/100))</f>
        <v>53.3296</v>
      </c>
      <c r="N42" s="38">
        <f>SUM(J42/12)*8</f>
        <v>10000</v>
      </c>
      <c r="O42" s="38">
        <v>15000</v>
      </c>
      <c r="P42" s="38">
        <f>SUM(O42/(N42/100))</f>
        <v>150</v>
      </c>
      <c r="Q42" s="38">
        <v>25000</v>
      </c>
      <c r="R42" s="38">
        <f>SUM(Q42/4)</f>
        <v>6250</v>
      </c>
      <c r="S42" s="38">
        <f>SUM(Q42/4)</f>
        <v>6250</v>
      </c>
      <c r="T42" s="11"/>
      <c r="U42" s="38">
        <f>SUM(J42/4)</f>
        <v>3750</v>
      </c>
      <c r="V42" s="38"/>
      <c r="W42" s="38"/>
      <c r="X42" s="38"/>
      <c r="Y42" s="38"/>
      <c r="Z42" s="38">
        <v>22000</v>
      </c>
      <c r="AA42" s="38">
        <v>22000</v>
      </c>
      <c r="AB42" s="38">
        <v>14200</v>
      </c>
      <c r="AC42" s="38">
        <v>32000</v>
      </c>
      <c r="AD42" s="38">
        <v>22000</v>
      </c>
      <c r="AE42" s="38">
        <v>30000</v>
      </c>
      <c r="AF42" s="38">
        <v>30000</v>
      </c>
      <c r="AG42" s="38">
        <v>30000</v>
      </c>
      <c r="AH42" s="38">
        <v>60000</v>
      </c>
      <c r="AI42" s="38"/>
      <c r="AJ42" s="38">
        <v>140500</v>
      </c>
      <c r="AK42" s="38">
        <v>140500</v>
      </c>
      <c r="AL42" s="38">
        <f>SUM(AK42/12)*6</f>
        <v>70250</v>
      </c>
      <c r="AM42" s="42">
        <v>46766.78</v>
      </c>
      <c r="AN42" s="40">
        <f>SUM(AM42/(AL42/100))</f>
        <v>66.57192882562278</v>
      </c>
      <c r="AO42" s="55" t="e">
        <f>SUM(#REF!/AK42)</f>
        <v>#REF!</v>
      </c>
      <c r="AP42" s="42" t="e">
        <f>SUM(#REF!/AK42)</f>
        <v>#REF!</v>
      </c>
      <c r="AQ42" s="38">
        <v>140500</v>
      </c>
      <c r="AR42" s="76">
        <v>121169.37</v>
      </c>
      <c r="AS42" s="85">
        <f>SUM(AR42/(AQ42/100))</f>
        <v>86.24154448398576</v>
      </c>
    </row>
    <row r="43" spans="1:45" s="2" customFormat="1" ht="16.5" thickBot="1">
      <c r="A43" s="38"/>
      <c r="B43" s="41"/>
      <c r="C43" s="41" t="s">
        <v>139</v>
      </c>
      <c r="D43" s="38" t="s">
        <v>108</v>
      </c>
      <c r="E43" s="38" t="s">
        <v>41</v>
      </c>
      <c r="F43" s="38">
        <v>210000</v>
      </c>
      <c r="G43" s="38">
        <f>SUM(F43/12)*6</f>
        <v>105000</v>
      </c>
      <c r="H43" s="38">
        <v>62359.67</v>
      </c>
      <c r="I43" s="38">
        <f>SUM(H43/(G43/100))</f>
        <v>59.390161904761904</v>
      </c>
      <c r="J43" s="38">
        <v>165000</v>
      </c>
      <c r="K43" s="38">
        <f>SUM(J43/12)*10</f>
        <v>137500</v>
      </c>
      <c r="L43" s="38">
        <v>101280.73</v>
      </c>
      <c r="M43" s="38">
        <f>SUM(L43/(K43/100))</f>
        <v>73.65871272727273</v>
      </c>
      <c r="N43" s="38">
        <f>SUM(J43/12)*8</f>
        <v>110000</v>
      </c>
      <c r="O43" s="38">
        <v>165000</v>
      </c>
      <c r="P43" s="38">
        <f>SUM(O43/(N43/100))</f>
        <v>150</v>
      </c>
      <c r="Q43" s="38">
        <v>203000</v>
      </c>
      <c r="R43" s="38">
        <v>30750</v>
      </c>
      <c r="S43" s="38">
        <f>SUM(Q43/4)</f>
        <v>50750</v>
      </c>
      <c r="T43" s="11"/>
      <c r="U43" s="38">
        <f>SUM(J43/4)</f>
        <v>41250</v>
      </c>
      <c r="V43" s="38"/>
      <c r="W43" s="38"/>
      <c r="X43" s="38"/>
      <c r="Y43" s="38"/>
      <c r="Z43" s="38">
        <v>254000</v>
      </c>
      <c r="AA43" s="38">
        <v>254000</v>
      </c>
      <c r="AB43" s="38">
        <v>194400</v>
      </c>
      <c r="AC43" s="38">
        <v>288000</v>
      </c>
      <c r="AD43" s="38">
        <v>259000</v>
      </c>
      <c r="AE43" s="38">
        <v>480500</v>
      </c>
      <c r="AF43" s="38">
        <v>488000</v>
      </c>
      <c r="AG43" s="38">
        <v>488000</v>
      </c>
      <c r="AH43" s="38">
        <v>545000</v>
      </c>
      <c r="AI43" s="38"/>
      <c r="AJ43" s="38">
        <v>1034000</v>
      </c>
      <c r="AK43" s="38">
        <v>1020000</v>
      </c>
      <c r="AL43" s="38">
        <f>SUM(AK43/12)*6</f>
        <v>510000</v>
      </c>
      <c r="AM43" s="42">
        <v>307820.67</v>
      </c>
      <c r="AN43" s="40">
        <f>SUM(AM43/(AL43/100))</f>
        <v>60.356994117647055</v>
      </c>
      <c r="AO43" s="55" t="e">
        <f>SUM(#REF!/AK43)</f>
        <v>#REF!</v>
      </c>
      <c r="AP43" s="42" t="e">
        <f>SUM(#REF!/AK43)</f>
        <v>#REF!</v>
      </c>
      <c r="AQ43" s="38">
        <v>1000000</v>
      </c>
      <c r="AR43" s="76">
        <v>911460.96</v>
      </c>
      <c r="AS43" s="85">
        <f>SUM(AR43/(AQ43/100))</f>
        <v>91.146096</v>
      </c>
    </row>
    <row r="44" spans="1:45" s="2" customFormat="1" ht="16.5" hidden="1" thickBot="1">
      <c r="A44" s="38"/>
      <c r="B44" s="41"/>
      <c r="C44" s="4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11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42"/>
      <c r="AN44" s="40"/>
      <c r="AO44" s="55"/>
      <c r="AP44" s="42"/>
      <c r="AQ44" s="38"/>
      <c r="AR44" s="76"/>
      <c r="AS44" s="86"/>
    </row>
    <row r="45" spans="1:45" s="2" customFormat="1" ht="16.5" thickBot="1">
      <c r="A45" s="38"/>
      <c r="B45" s="41"/>
      <c r="C45" s="41" t="s">
        <v>140</v>
      </c>
      <c r="D45" s="38" t="s">
        <v>110</v>
      </c>
      <c r="E45" s="38" t="s">
        <v>42</v>
      </c>
      <c r="F45" s="38">
        <v>430000</v>
      </c>
      <c r="G45" s="38">
        <f>SUM(F45/12)*6</f>
        <v>215000</v>
      </c>
      <c r="H45" s="38">
        <v>465788.61</v>
      </c>
      <c r="I45" s="38">
        <f>SUM(H45/(G45/100))</f>
        <v>216.64586511627905</v>
      </c>
      <c r="J45" s="38">
        <v>1486000</v>
      </c>
      <c r="K45" s="38">
        <f>SUM(J45/12)*10</f>
        <v>1238333.3333333333</v>
      </c>
      <c r="L45" s="38">
        <v>916205.16</v>
      </c>
      <c r="M45" s="38">
        <f>SUM(L45/(K45/100))</f>
        <v>73.98695773889638</v>
      </c>
      <c r="N45" s="38">
        <f>SUM(J45/12)*8</f>
        <v>990666.6666666666</v>
      </c>
      <c r="O45" s="38">
        <v>1486000</v>
      </c>
      <c r="P45" s="38">
        <f>SUM(O45/(N45/100))</f>
        <v>150</v>
      </c>
      <c r="Q45" s="38">
        <v>213200</v>
      </c>
      <c r="R45" s="38">
        <f>SUM(Q45/4)</f>
        <v>53300</v>
      </c>
      <c r="S45" s="38">
        <f>SUM(Q45/4)</f>
        <v>53300</v>
      </c>
      <c r="T45" s="11"/>
      <c r="U45" s="38">
        <f>SUM(J45/4)</f>
        <v>371500</v>
      </c>
      <c r="V45" s="38"/>
      <c r="W45" s="38"/>
      <c r="X45" s="38"/>
      <c r="Y45" s="38"/>
      <c r="Z45" s="38">
        <v>224900</v>
      </c>
      <c r="AA45" s="38">
        <v>224900</v>
      </c>
      <c r="AB45" s="38">
        <v>166100</v>
      </c>
      <c r="AC45" s="38">
        <v>213000</v>
      </c>
      <c r="AD45" s="38">
        <v>185500</v>
      </c>
      <c r="AE45" s="38">
        <v>280000</v>
      </c>
      <c r="AF45" s="38">
        <v>269000</v>
      </c>
      <c r="AG45" s="38">
        <v>352700</v>
      </c>
      <c r="AH45" s="38">
        <v>461000</v>
      </c>
      <c r="AI45" s="38"/>
      <c r="AJ45" s="38">
        <v>626400</v>
      </c>
      <c r="AK45" s="38">
        <v>593000</v>
      </c>
      <c r="AL45" s="38">
        <f>SUM(AK45/12)*6</f>
        <v>296500</v>
      </c>
      <c r="AM45" s="42">
        <v>199200</v>
      </c>
      <c r="AN45" s="40">
        <f>SUM(AM45/(AL45/100))</f>
        <v>67.18381112984822</v>
      </c>
      <c r="AO45" s="55" t="e">
        <f>SUM(#REF!/AK45)</f>
        <v>#REF!</v>
      </c>
      <c r="AP45" s="42" t="e">
        <f>SUM(#REF!/AK45)</f>
        <v>#REF!</v>
      </c>
      <c r="AQ45" s="38">
        <v>622000</v>
      </c>
      <c r="AR45" s="76">
        <v>551509.32</v>
      </c>
      <c r="AS45" s="85">
        <f>SUM(AR45/(AQ45/100))</f>
        <v>88.66709324758841</v>
      </c>
    </row>
    <row r="46" spans="1:45" s="2" customFormat="1" ht="16.5" thickBot="1">
      <c r="A46" s="38"/>
      <c r="B46" s="41"/>
      <c r="C46" s="41" t="s">
        <v>141</v>
      </c>
      <c r="D46" s="38" t="s">
        <v>111</v>
      </c>
      <c r="E46" s="38" t="s">
        <v>43</v>
      </c>
      <c r="F46" s="38">
        <v>48000</v>
      </c>
      <c r="G46" s="38">
        <f>SUM(F46/12)*6</f>
        <v>24000</v>
      </c>
      <c r="H46" s="38">
        <v>69206</v>
      </c>
      <c r="I46" s="38">
        <f>SUM(H46/(G46/100))</f>
        <v>288.35833333333335</v>
      </c>
      <c r="J46" s="38">
        <v>197000</v>
      </c>
      <c r="K46" s="38">
        <f>SUM(J46/12)*10</f>
        <v>164166.6666666667</v>
      </c>
      <c r="L46" s="38">
        <v>122406</v>
      </c>
      <c r="M46" s="38">
        <f>SUM(L46/(K46/100))</f>
        <v>74.56203045685278</v>
      </c>
      <c r="N46" s="38">
        <f>SUM(J46/12)*8</f>
        <v>131333.33333333334</v>
      </c>
      <c r="O46" s="38">
        <v>197000</v>
      </c>
      <c r="P46" s="38">
        <f>SUM(O46/(N46/100))</f>
        <v>149.99999999999997</v>
      </c>
      <c r="Q46" s="38">
        <v>221000</v>
      </c>
      <c r="R46" s="38">
        <f>SUM(Q46/4)</f>
        <v>55250</v>
      </c>
      <c r="S46" s="38">
        <f>SUM(Q46/4)</f>
        <v>55250</v>
      </c>
      <c r="T46" s="11"/>
      <c r="U46" s="38">
        <f>SUM(J46/4)</f>
        <v>49250</v>
      </c>
      <c r="V46" s="38"/>
      <c r="W46" s="38"/>
      <c r="X46" s="38"/>
      <c r="Y46" s="38"/>
      <c r="Z46" s="38">
        <v>231000</v>
      </c>
      <c r="AA46" s="38">
        <v>231000</v>
      </c>
      <c r="AB46" s="38">
        <v>165600</v>
      </c>
      <c r="AC46" s="38">
        <v>222000</v>
      </c>
      <c r="AD46" s="38">
        <v>202000</v>
      </c>
      <c r="AE46" s="38">
        <v>261500</v>
      </c>
      <c r="AF46" s="38">
        <v>245000</v>
      </c>
      <c r="AG46" s="38">
        <v>405000</v>
      </c>
      <c r="AH46" s="38">
        <v>300000</v>
      </c>
      <c r="AI46" s="38"/>
      <c r="AJ46" s="38">
        <v>433600</v>
      </c>
      <c r="AK46" s="38">
        <v>507000</v>
      </c>
      <c r="AL46" s="38">
        <f>SUM(AK46/12)*6</f>
        <v>253500</v>
      </c>
      <c r="AM46" s="42">
        <v>149000</v>
      </c>
      <c r="AN46" s="40">
        <f>SUM(AM46/(AL46/100))</f>
        <v>58.777120315581854</v>
      </c>
      <c r="AO46" s="55" t="e">
        <f>SUM(#REF!/AK46)</f>
        <v>#REF!</v>
      </c>
      <c r="AP46" s="42" t="e">
        <f>SUM(#REF!/AK46)</f>
        <v>#REF!</v>
      </c>
      <c r="AQ46" s="38">
        <v>514000</v>
      </c>
      <c r="AR46" s="76">
        <v>452578.45</v>
      </c>
      <c r="AS46" s="85">
        <f>SUM(AR46/(AQ46/100))</f>
        <v>88.05028210116731</v>
      </c>
    </row>
    <row r="47" spans="1:45" s="2" customFormat="1" ht="16.5" thickBot="1">
      <c r="A47" s="38"/>
      <c r="B47" s="41"/>
      <c r="C47" s="41">
        <v>614800</v>
      </c>
      <c r="D47" s="38" t="s">
        <v>109</v>
      </c>
      <c r="E47" s="38" t="s">
        <v>103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>
        <v>0</v>
      </c>
      <c r="R47" s="38"/>
      <c r="S47" s="38">
        <f>SUM(Q47/4)</f>
        <v>0</v>
      </c>
      <c r="T47" s="11"/>
      <c r="U47" s="38"/>
      <c r="V47" s="38"/>
      <c r="W47" s="38"/>
      <c r="X47" s="38"/>
      <c r="Y47" s="38"/>
      <c r="Z47" s="38">
        <v>6000</v>
      </c>
      <c r="AA47" s="38">
        <v>6000</v>
      </c>
      <c r="AB47" s="38">
        <v>6000</v>
      </c>
      <c r="AC47" s="38">
        <v>8000</v>
      </c>
      <c r="AD47" s="38">
        <v>6200</v>
      </c>
      <c r="AE47" s="38">
        <v>8000</v>
      </c>
      <c r="AF47" s="38">
        <v>5000</v>
      </c>
      <c r="AG47" s="38">
        <v>5000</v>
      </c>
      <c r="AH47" s="38">
        <v>5000</v>
      </c>
      <c r="AI47" s="38"/>
      <c r="AJ47" s="38">
        <v>5000</v>
      </c>
      <c r="AK47" s="38">
        <v>5000</v>
      </c>
      <c r="AL47" s="38">
        <f>SUM(AK47/12)*6</f>
        <v>2500</v>
      </c>
      <c r="AM47" s="42">
        <v>1202.19</v>
      </c>
      <c r="AN47" s="40">
        <f>SUM(AM47/(AL47/100))</f>
        <v>48.0876</v>
      </c>
      <c r="AO47" s="55" t="e">
        <f>SUM(#REF!/AK47)</f>
        <v>#REF!</v>
      </c>
      <c r="AP47" s="42" t="e">
        <f>SUM(#REF!/AK47)</f>
        <v>#REF!</v>
      </c>
      <c r="AQ47" s="38">
        <v>5000</v>
      </c>
      <c r="AR47" s="76">
        <v>32091.6</v>
      </c>
      <c r="AS47" s="85">
        <f>SUM(AR47/(AQ47/100))</f>
        <v>641.832</v>
      </c>
    </row>
    <row r="48" spans="1:45" ht="16.5" hidden="1" thickBot="1">
      <c r="A48" s="38"/>
      <c r="B48" s="41"/>
      <c r="C48" s="4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/>
      <c r="R48" s="38">
        <f>SUM(Q48/4)</f>
        <v>0</v>
      </c>
      <c r="S48" s="36">
        <f>SUM(Q48/4)</f>
        <v>0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44"/>
      <c r="AN48" s="44"/>
      <c r="AO48" s="57"/>
      <c r="AP48" s="60"/>
      <c r="AQ48" s="36"/>
      <c r="AR48" s="77"/>
      <c r="AS48" s="87"/>
    </row>
    <row r="49" spans="1:45" ht="16.5" hidden="1" thickBot="1">
      <c r="A49" s="36"/>
      <c r="B49" s="37">
        <v>681600</v>
      </c>
      <c r="C49" s="37">
        <v>681610</v>
      </c>
      <c r="D49" s="36">
        <v>2</v>
      </c>
      <c r="E49" s="36" t="s">
        <v>81</v>
      </c>
      <c r="F49" s="36">
        <v>163000</v>
      </c>
      <c r="G49" s="36">
        <f>SUM(F49/12)*6</f>
        <v>81500</v>
      </c>
      <c r="H49" s="36">
        <v>30444.3</v>
      </c>
      <c r="I49" s="36">
        <f>SUM(H49/(G49/100))</f>
        <v>37.35496932515338</v>
      </c>
      <c r="J49" s="36">
        <v>263000</v>
      </c>
      <c r="K49" s="36">
        <f>SUM(J49/12)*10</f>
        <v>219166.6666666667</v>
      </c>
      <c r="L49" s="36">
        <v>175784.36</v>
      </c>
      <c r="M49" s="36">
        <f>SUM(L49/(K49/100))</f>
        <v>80.20579163498097</v>
      </c>
      <c r="N49" s="36">
        <f>SUM(J49/12)*8</f>
        <v>175333.33333333334</v>
      </c>
      <c r="O49" s="36">
        <v>263000</v>
      </c>
      <c r="P49" s="36">
        <f>SUM(O49/(N49/100))</f>
        <v>150</v>
      </c>
      <c r="Q49" s="36">
        <v>148740</v>
      </c>
      <c r="R49" s="38">
        <f>SUM(Q49/4)</f>
        <v>37185</v>
      </c>
      <c r="S49" s="36">
        <f>SUM(Q49/4)</f>
        <v>37185</v>
      </c>
      <c r="U49" s="36">
        <f>SUM(J49/4)</f>
        <v>65750</v>
      </c>
      <c r="V49" s="36"/>
      <c r="W49" s="36"/>
      <c r="X49" s="36"/>
      <c r="Y49" s="36"/>
      <c r="Z49" s="36">
        <v>0</v>
      </c>
      <c r="AA49" s="36"/>
      <c r="AB49" s="36"/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/>
      <c r="AJ49" s="36">
        <v>0</v>
      </c>
      <c r="AK49" s="36">
        <v>0</v>
      </c>
      <c r="AL49" s="36">
        <v>0</v>
      </c>
      <c r="AM49" s="44">
        <v>0</v>
      </c>
      <c r="AN49" s="44">
        <v>0</v>
      </c>
      <c r="AO49" s="57">
        <v>0</v>
      </c>
      <c r="AP49" s="59"/>
      <c r="AQ49" s="36">
        <v>0</v>
      </c>
      <c r="AR49" s="77">
        <v>0</v>
      </c>
      <c r="AS49" s="87">
        <v>0</v>
      </c>
    </row>
    <row r="50" spans="1:45" ht="16.5" hidden="1" thickBot="1">
      <c r="A50" s="36"/>
      <c r="B50" s="37">
        <v>681600</v>
      </c>
      <c r="C50" s="37">
        <v>681610</v>
      </c>
      <c r="D50" s="36">
        <v>3</v>
      </c>
      <c r="E50" s="36" t="s">
        <v>39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44"/>
      <c r="AN50" s="44"/>
      <c r="AO50" s="57"/>
      <c r="AP50" s="59"/>
      <c r="AQ50" s="36"/>
      <c r="AR50" s="77"/>
      <c r="AS50" s="87"/>
    </row>
    <row r="51" spans="1:45" ht="16.5" hidden="1" thickBot="1">
      <c r="A51" s="36"/>
      <c r="B51" s="37"/>
      <c r="C51" s="37">
        <v>681610</v>
      </c>
      <c r="D51" s="36" t="s">
        <v>75</v>
      </c>
      <c r="E51" s="36" t="s">
        <v>76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0</v>
      </c>
      <c r="R51" s="36"/>
      <c r="S51" s="36"/>
      <c r="U51" s="36"/>
      <c r="V51" s="36"/>
      <c r="W51" s="36"/>
      <c r="X51" s="36"/>
      <c r="Y51" s="36"/>
      <c r="Z51" s="36">
        <v>0</v>
      </c>
      <c r="AA51" s="36"/>
      <c r="AB51" s="36"/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/>
      <c r="AJ51" s="36">
        <v>0</v>
      </c>
      <c r="AK51" s="36">
        <v>0</v>
      </c>
      <c r="AL51" s="36">
        <v>0</v>
      </c>
      <c r="AM51" s="44">
        <v>0</v>
      </c>
      <c r="AN51" s="44">
        <v>0</v>
      </c>
      <c r="AO51" s="57">
        <v>0</v>
      </c>
      <c r="AP51" s="59"/>
      <c r="AQ51" s="36">
        <v>0</v>
      </c>
      <c r="AR51" s="77">
        <v>0</v>
      </c>
      <c r="AS51" s="87">
        <v>0</v>
      </c>
    </row>
    <row r="52" spans="1:45" ht="16.5" hidden="1" thickBot="1">
      <c r="A52" s="36"/>
      <c r="B52" s="37"/>
      <c r="C52" s="37"/>
      <c r="D52" s="36"/>
      <c r="E52" s="36"/>
      <c r="F52" s="36">
        <f>SUM(F53+F62)</f>
        <v>255000</v>
      </c>
      <c r="G52" s="36">
        <f aca="true" t="shared" si="14" ref="G52:G65">SUM(F52/12)*6</f>
        <v>127500</v>
      </c>
      <c r="H52" s="36">
        <f>SUM(H53+H62)</f>
        <v>73683.62</v>
      </c>
      <c r="I52" s="36">
        <f aca="true" t="shared" si="15" ref="I52:I65">SUM(H52/(G52/100))</f>
        <v>57.79107450980392</v>
      </c>
      <c r="J52" s="36">
        <f>SUM(J53+J62)</f>
        <v>365400</v>
      </c>
      <c r="K52" s="36">
        <f aca="true" t="shared" si="16" ref="K52:K65">SUM(J52/12)*10</f>
        <v>304500</v>
      </c>
      <c r="L52" s="36">
        <f>SUM(L53+L62)</f>
        <v>471197.44</v>
      </c>
      <c r="M52" s="36">
        <f aca="true" t="shared" si="17" ref="M52:M65">SUM(L52/(K52/100))</f>
        <v>154.7446436781609</v>
      </c>
      <c r="N52" s="36">
        <f aca="true" t="shared" si="18" ref="N52:N65">SUM(J52/12)*8</f>
        <v>243600</v>
      </c>
      <c r="O52" s="36">
        <f>SUM(O53+O62)</f>
        <v>365400</v>
      </c>
      <c r="P52" s="36">
        <f aca="true" t="shared" si="19" ref="P52:P65">SUM(O52/(N52/100))</f>
        <v>150</v>
      </c>
      <c r="Q52" s="36">
        <f>SUM(Q53+Q62)</f>
        <v>749000</v>
      </c>
      <c r="R52" s="38">
        <f>SUM(Q52/4)</f>
        <v>187250</v>
      </c>
      <c r="S52" s="36">
        <f>SUM(Q52/4)</f>
        <v>187250</v>
      </c>
      <c r="U52" s="36">
        <f>SUM(J52/4)</f>
        <v>91350</v>
      </c>
      <c r="V52" s="36"/>
      <c r="W52" s="36"/>
      <c r="X52" s="36"/>
      <c r="Y52" s="36"/>
      <c r="Z52" s="36">
        <f>SUM(Z53+Z62)</f>
        <v>933000</v>
      </c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44"/>
      <c r="AN52" s="44"/>
      <c r="AO52" s="57"/>
      <c r="AP52" s="61"/>
      <c r="AQ52" s="36"/>
      <c r="AR52" s="77"/>
      <c r="AS52" s="87"/>
    </row>
    <row r="53" spans="1:45" s="1" customFormat="1" ht="16.5" thickBot="1">
      <c r="A53" s="36"/>
      <c r="B53" s="37" t="s">
        <v>136</v>
      </c>
      <c r="C53" s="37"/>
      <c r="D53" s="36">
        <v>2</v>
      </c>
      <c r="E53" s="36" t="s">
        <v>44</v>
      </c>
      <c r="F53" s="36">
        <f>SUM(F54+F55)</f>
        <v>40000</v>
      </c>
      <c r="G53" s="36">
        <f t="shared" si="14"/>
        <v>20000</v>
      </c>
      <c r="H53" s="36">
        <f>SUM(H54+H55)</f>
        <v>72645.62</v>
      </c>
      <c r="I53" s="36">
        <f t="shared" si="15"/>
        <v>363.2281</v>
      </c>
      <c r="J53" s="36">
        <f>SUM(J54+J55)</f>
        <v>162000</v>
      </c>
      <c r="K53" s="36">
        <f t="shared" si="16"/>
        <v>135000</v>
      </c>
      <c r="L53" s="36">
        <f>SUM(L54+L55)</f>
        <v>443390.07</v>
      </c>
      <c r="M53" s="36">
        <f t="shared" si="17"/>
        <v>328.43708888888887</v>
      </c>
      <c r="N53" s="36">
        <f t="shared" si="18"/>
        <v>108000</v>
      </c>
      <c r="O53" s="36">
        <f>SUM(O54+O55)</f>
        <v>162000</v>
      </c>
      <c r="P53" s="36">
        <f t="shared" si="19"/>
        <v>150</v>
      </c>
      <c r="Q53" s="36">
        <f>SUM(Q54+Q55)</f>
        <v>385000</v>
      </c>
      <c r="R53" s="36">
        <f>SUM(Q53/4)</f>
        <v>96250</v>
      </c>
      <c r="S53" s="36">
        <f>SUM(Q53/4)</f>
        <v>96250</v>
      </c>
      <c r="T53" s="12"/>
      <c r="U53" s="36">
        <f>SUM(J53/4)</f>
        <v>40500</v>
      </c>
      <c r="V53" s="36"/>
      <c r="W53" s="36"/>
      <c r="X53" s="36"/>
      <c r="Y53" s="36"/>
      <c r="Z53" s="36">
        <f aca="true" t="shared" si="20" ref="Z53:AE53">SUM(Z54+Z55)</f>
        <v>324000</v>
      </c>
      <c r="AA53" s="36">
        <f t="shared" si="20"/>
        <v>324000</v>
      </c>
      <c r="AB53" s="36">
        <f t="shared" si="20"/>
        <v>559100</v>
      </c>
      <c r="AC53" s="36">
        <f t="shared" si="20"/>
        <v>328500</v>
      </c>
      <c r="AD53" s="36">
        <f t="shared" si="20"/>
        <v>251000</v>
      </c>
      <c r="AE53" s="36">
        <f t="shared" si="20"/>
        <v>527500</v>
      </c>
      <c r="AF53" s="36">
        <f>SUM(AF54+AF55)</f>
        <v>499000</v>
      </c>
      <c r="AG53" s="36">
        <f>SUM(AG54+AG55)</f>
        <v>623800</v>
      </c>
      <c r="AH53" s="36">
        <f>SUM(AH54+AH55)</f>
        <v>755000</v>
      </c>
      <c r="AI53" s="36"/>
      <c r="AJ53" s="36">
        <f>SUM(AJ54+AJ55)</f>
        <v>1244000</v>
      </c>
      <c r="AK53" s="36">
        <f>SUM(AK54+AK55)</f>
        <v>944000</v>
      </c>
      <c r="AL53" s="36">
        <f>SUM(AL54+AL55)</f>
        <v>472000</v>
      </c>
      <c r="AM53" s="44">
        <f>SUM(AM54+AM55)</f>
        <v>128908.97</v>
      </c>
      <c r="AN53" s="40">
        <f>SUM(AM53/(AL53/100))</f>
        <v>27.311222457627117</v>
      </c>
      <c r="AO53" s="55" t="e">
        <f>SUM(#REF!/AK53)</f>
        <v>#REF!</v>
      </c>
      <c r="AP53" s="42" t="e">
        <f>SUM(#REF!/AK53)</f>
        <v>#REF!</v>
      </c>
      <c r="AQ53" s="36">
        <f>SUM(AQ54+AQ55)</f>
        <v>1044000</v>
      </c>
      <c r="AR53" s="77">
        <f>SUM(AR54+AR55)</f>
        <v>751383.0199999999</v>
      </c>
      <c r="AS53" s="85">
        <f>SUM(AR53/(AQ53/100))</f>
        <v>71.97155363984673</v>
      </c>
    </row>
    <row r="54" spans="1:45" s="2" customFormat="1" ht="16.5" thickBot="1">
      <c r="A54" s="38"/>
      <c r="B54" s="41"/>
      <c r="C54" s="41" t="s">
        <v>142</v>
      </c>
      <c r="D54" s="43" t="s">
        <v>91</v>
      </c>
      <c r="E54" s="38" t="s">
        <v>45</v>
      </c>
      <c r="F54" s="38">
        <v>5000</v>
      </c>
      <c r="G54" s="38">
        <f t="shared" si="14"/>
        <v>2500</v>
      </c>
      <c r="H54" s="38">
        <v>0</v>
      </c>
      <c r="I54" s="38">
        <f t="shared" si="15"/>
        <v>0</v>
      </c>
      <c r="J54" s="38">
        <v>5000</v>
      </c>
      <c r="K54" s="38">
        <f t="shared" si="16"/>
        <v>4166.666666666667</v>
      </c>
      <c r="L54" s="38">
        <v>0</v>
      </c>
      <c r="M54" s="38">
        <f t="shared" si="17"/>
        <v>0</v>
      </c>
      <c r="N54" s="38">
        <f t="shared" si="18"/>
        <v>3333.3333333333335</v>
      </c>
      <c r="O54" s="38">
        <v>5000</v>
      </c>
      <c r="P54" s="38">
        <f t="shared" si="19"/>
        <v>150</v>
      </c>
      <c r="Q54" s="38">
        <v>10000</v>
      </c>
      <c r="R54" s="38">
        <f>SUM(Q54/4)</f>
        <v>2500</v>
      </c>
      <c r="S54" s="38">
        <f>SUM(Q54/4)</f>
        <v>2500</v>
      </c>
      <c r="T54" s="11"/>
      <c r="U54" s="38">
        <f>SUM(J54/4)</f>
        <v>1250</v>
      </c>
      <c r="V54" s="38"/>
      <c r="W54" s="38"/>
      <c r="X54" s="38"/>
      <c r="Y54" s="38"/>
      <c r="Z54" s="38">
        <v>26000</v>
      </c>
      <c r="AA54" s="38">
        <v>26000</v>
      </c>
      <c r="AB54" s="38">
        <v>12000</v>
      </c>
      <c r="AC54" s="38">
        <v>10000</v>
      </c>
      <c r="AD54" s="38">
        <v>5000</v>
      </c>
      <c r="AE54" s="38">
        <v>15000</v>
      </c>
      <c r="AF54" s="38">
        <v>40000</v>
      </c>
      <c r="AG54" s="38">
        <v>40000</v>
      </c>
      <c r="AH54" s="38">
        <v>60000</v>
      </c>
      <c r="AI54" s="38"/>
      <c r="AJ54" s="38">
        <v>50000</v>
      </c>
      <c r="AK54" s="38">
        <v>50000</v>
      </c>
      <c r="AL54" s="38">
        <f>SUM(AK54/12)*6</f>
        <v>25000</v>
      </c>
      <c r="AM54" s="42">
        <v>16600</v>
      </c>
      <c r="AN54" s="40">
        <f>SUM(AM54/(AL54/100))</f>
        <v>66.4</v>
      </c>
      <c r="AO54" s="55" t="e">
        <f>SUM(#REF!/AK54)</f>
        <v>#REF!</v>
      </c>
      <c r="AP54" s="42" t="e">
        <f>SUM(#REF!/AK54)</f>
        <v>#REF!</v>
      </c>
      <c r="AQ54" s="38">
        <v>50000</v>
      </c>
      <c r="AR54" s="76">
        <v>49971.7</v>
      </c>
      <c r="AS54" s="85">
        <f>SUM(AR54/(AQ54/100))</f>
        <v>99.9434</v>
      </c>
    </row>
    <row r="55" spans="1:45" s="2" customFormat="1" ht="16.5" thickBot="1">
      <c r="A55" s="38"/>
      <c r="B55" s="41"/>
      <c r="C55" s="41" t="s">
        <v>143</v>
      </c>
      <c r="D55" s="38" t="s">
        <v>75</v>
      </c>
      <c r="E55" s="38" t="s">
        <v>46</v>
      </c>
      <c r="F55" s="38">
        <v>35000</v>
      </c>
      <c r="G55" s="38">
        <f t="shared" si="14"/>
        <v>17500</v>
      </c>
      <c r="H55" s="38">
        <v>72645.62</v>
      </c>
      <c r="I55" s="38">
        <f t="shared" si="15"/>
        <v>415.11782857142856</v>
      </c>
      <c r="J55" s="38">
        <v>157000</v>
      </c>
      <c r="K55" s="38">
        <f t="shared" si="16"/>
        <v>130833.33333333334</v>
      </c>
      <c r="L55" s="38">
        <v>443390.07</v>
      </c>
      <c r="M55" s="38">
        <f t="shared" si="17"/>
        <v>338.8968687898089</v>
      </c>
      <c r="N55" s="38">
        <f t="shared" si="18"/>
        <v>104666.66666666667</v>
      </c>
      <c r="O55" s="38">
        <v>157000</v>
      </c>
      <c r="P55" s="38">
        <f t="shared" si="19"/>
        <v>150</v>
      </c>
      <c r="Q55" s="38">
        <v>375000</v>
      </c>
      <c r="R55" s="38">
        <f>SUM(Q55/4)</f>
        <v>93750</v>
      </c>
      <c r="S55" s="38">
        <f>SUM(Q55/4)</f>
        <v>93750</v>
      </c>
      <c r="T55" s="11"/>
      <c r="U55" s="38">
        <f>SUM(J55/4)</f>
        <v>39250</v>
      </c>
      <c r="V55" s="38"/>
      <c r="W55" s="38"/>
      <c r="X55" s="38"/>
      <c r="Y55" s="38"/>
      <c r="Z55" s="38">
        <v>298000</v>
      </c>
      <c r="AA55" s="38">
        <v>298000</v>
      </c>
      <c r="AB55" s="38">
        <v>547100</v>
      </c>
      <c r="AC55" s="38">
        <v>318500</v>
      </c>
      <c r="AD55" s="38">
        <v>246000</v>
      </c>
      <c r="AE55" s="38">
        <v>512500</v>
      </c>
      <c r="AF55" s="38">
        <v>459000</v>
      </c>
      <c r="AG55" s="38">
        <v>583800</v>
      </c>
      <c r="AH55" s="38">
        <v>695000</v>
      </c>
      <c r="AI55" s="38"/>
      <c r="AJ55" s="38">
        <v>1194000</v>
      </c>
      <c r="AK55" s="38">
        <v>894000</v>
      </c>
      <c r="AL55" s="38">
        <f>SUM(AK55/12)*6</f>
        <v>447000</v>
      </c>
      <c r="AM55" s="42">
        <v>112308.97</v>
      </c>
      <c r="AN55" s="40">
        <f>SUM(AM55/(AL55/100))</f>
        <v>25.12504921700224</v>
      </c>
      <c r="AO55" s="55" t="e">
        <f>SUM(#REF!/AK55)</f>
        <v>#REF!</v>
      </c>
      <c r="AP55" s="42" t="e">
        <f>SUM(#REF!/AK55)</f>
        <v>#REF!</v>
      </c>
      <c r="AQ55" s="38">
        <v>994000</v>
      </c>
      <c r="AR55" s="76">
        <v>701411.32</v>
      </c>
      <c r="AS55" s="85">
        <f>SUM(AR55/(AQ55/100))</f>
        <v>70.56451911468812</v>
      </c>
    </row>
    <row r="56" spans="1:45" ht="16.5" hidden="1" thickBot="1">
      <c r="A56" s="38"/>
      <c r="B56" s="41"/>
      <c r="C56" s="41"/>
      <c r="D56" s="38" t="s">
        <v>68</v>
      </c>
      <c r="E56" s="38" t="s">
        <v>69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6"/>
      <c r="R56" s="38"/>
      <c r="S56" s="38"/>
      <c r="U56" s="38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44"/>
      <c r="AN56" s="44"/>
      <c r="AO56" s="57"/>
      <c r="AP56" s="60"/>
      <c r="AQ56" s="36"/>
      <c r="AR56" s="77"/>
      <c r="AS56" s="87"/>
    </row>
    <row r="57" spans="1:45" ht="16.5" hidden="1" thickBot="1">
      <c r="A57" s="38"/>
      <c r="B57" s="41"/>
      <c r="C57" s="4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6"/>
      <c r="R57" s="38"/>
      <c r="S57" s="38"/>
      <c r="U57" s="38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44"/>
      <c r="AN57" s="44"/>
      <c r="AO57" s="57"/>
      <c r="AP57" s="59"/>
      <c r="AQ57" s="36"/>
      <c r="AR57" s="77"/>
      <c r="AS57" s="87"/>
    </row>
    <row r="58" spans="1:45" ht="16.5" hidden="1" thickBot="1">
      <c r="A58" s="38"/>
      <c r="B58" s="41"/>
      <c r="C58" s="4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6"/>
      <c r="R58" s="38"/>
      <c r="S58" s="38"/>
      <c r="U58" s="38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4"/>
      <c r="AN58" s="44"/>
      <c r="AO58" s="57"/>
      <c r="AP58" s="59"/>
      <c r="AQ58" s="36"/>
      <c r="AR58" s="77"/>
      <c r="AS58" s="87"/>
    </row>
    <row r="59" spans="1:45" ht="16.5" hidden="1" thickBot="1">
      <c r="A59" s="36"/>
      <c r="B59" s="37"/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8"/>
      <c r="S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44"/>
      <c r="AN59" s="44"/>
      <c r="AO59" s="57"/>
      <c r="AP59" s="61"/>
      <c r="AQ59" s="36"/>
      <c r="AR59" s="77"/>
      <c r="AS59" s="87"/>
    </row>
    <row r="60" spans="1:45" ht="16.5" thickBot="1">
      <c r="A60" s="36"/>
      <c r="B60" s="37" t="s">
        <v>159</v>
      </c>
      <c r="C60" s="37"/>
      <c r="D60" s="36"/>
      <c r="E60" s="36" t="s">
        <v>161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8"/>
      <c r="S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44"/>
      <c r="AN60" s="40"/>
      <c r="AO60" s="55"/>
      <c r="AP60" s="104"/>
      <c r="AQ60" s="36">
        <v>0</v>
      </c>
      <c r="AR60" s="77">
        <f>SUM(AR61)</f>
        <v>15212.85</v>
      </c>
      <c r="AS60" s="85"/>
    </row>
    <row r="61" spans="1:45" ht="16.5" thickBot="1">
      <c r="A61" s="36"/>
      <c r="B61" s="37"/>
      <c r="C61" s="41" t="s">
        <v>160</v>
      </c>
      <c r="D61" s="36"/>
      <c r="E61" s="38" t="s">
        <v>162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8"/>
      <c r="S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44"/>
      <c r="AN61" s="40"/>
      <c r="AO61" s="55"/>
      <c r="AP61" s="104"/>
      <c r="AQ61" s="38">
        <v>0</v>
      </c>
      <c r="AR61" s="76">
        <v>15212.85</v>
      </c>
      <c r="AS61" s="105"/>
    </row>
    <row r="62" spans="1:45" s="1" customFormat="1" ht="16.5" thickBot="1">
      <c r="A62" s="36"/>
      <c r="B62" s="37" t="s">
        <v>137</v>
      </c>
      <c r="C62" s="37"/>
      <c r="D62" s="36">
        <v>3</v>
      </c>
      <c r="E62" s="36" t="s">
        <v>48</v>
      </c>
      <c r="F62" s="36">
        <f>SUM(F63+F65+F66+F67+F68)</f>
        <v>215000</v>
      </c>
      <c r="G62" s="36">
        <f t="shared" si="14"/>
        <v>107500</v>
      </c>
      <c r="H62" s="36">
        <f>SUM(H63+H65+H66+H67+H68)</f>
        <v>1038</v>
      </c>
      <c r="I62" s="36">
        <f t="shared" si="15"/>
        <v>0.9655813953488372</v>
      </c>
      <c r="J62" s="36">
        <f>SUM(J63+J65+J66+J67+J68)</f>
        <v>203400</v>
      </c>
      <c r="K62" s="36">
        <f t="shared" si="16"/>
        <v>169500</v>
      </c>
      <c r="L62" s="36">
        <f>SUM(L63+L65+L66+L67+L68)</f>
        <v>27807.37</v>
      </c>
      <c r="M62" s="36">
        <f t="shared" si="17"/>
        <v>16.40552802359882</v>
      </c>
      <c r="N62" s="36">
        <f t="shared" si="18"/>
        <v>135600</v>
      </c>
      <c r="O62" s="36">
        <f>SUM(O63+O65+O66+O67+O68)</f>
        <v>203400</v>
      </c>
      <c r="P62" s="36">
        <f t="shared" si="19"/>
        <v>150</v>
      </c>
      <c r="Q62" s="36">
        <f>SUM(Q63:Q68)</f>
        <v>364000</v>
      </c>
      <c r="R62" s="36">
        <f>SUM(Q62/4)</f>
        <v>91000</v>
      </c>
      <c r="S62" s="36">
        <f>SUM(Q62/4)</f>
        <v>91000</v>
      </c>
      <c r="T62" s="12"/>
      <c r="U62" s="36">
        <f>SUM(J62/4)</f>
        <v>50850</v>
      </c>
      <c r="V62" s="36"/>
      <c r="W62" s="36"/>
      <c r="X62" s="36"/>
      <c r="Y62" s="36"/>
      <c r="Z62" s="36">
        <f aca="true" t="shared" si="21" ref="Z62:AE62">SUM(Z63:Z68)</f>
        <v>609000</v>
      </c>
      <c r="AA62" s="36">
        <f t="shared" si="21"/>
        <v>609000</v>
      </c>
      <c r="AB62" s="36">
        <f t="shared" si="21"/>
        <v>463800</v>
      </c>
      <c r="AC62" s="36">
        <f t="shared" si="21"/>
        <v>620700</v>
      </c>
      <c r="AD62" s="36">
        <f t="shared" si="21"/>
        <v>465000</v>
      </c>
      <c r="AE62" s="36">
        <f t="shared" si="21"/>
        <v>1140500</v>
      </c>
      <c r="AF62" s="36">
        <f>SUM(AF63:AF68)</f>
        <v>1258500</v>
      </c>
      <c r="AG62" s="36">
        <f>SUM(AG63:AG68)</f>
        <v>1278500</v>
      </c>
      <c r="AH62" s="36">
        <f>SUM(AH63:AH68)</f>
        <v>1688500</v>
      </c>
      <c r="AI62" s="36"/>
      <c r="AJ62" s="36">
        <f>SUM(AJ63:AJ68)</f>
        <v>1663500</v>
      </c>
      <c r="AK62" s="36">
        <f>SUM(AK63:AK68)</f>
        <v>1453500</v>
      </c>
      <c r="AL62" s="36">
        <f>SUM(AL63:AL68)</f>
        <v>726750</v>
      </c>
      <c r="AM62" s="44">
        <f>SUM(AM63:AM68)</f>
        <v>637564.55</v>
      </c>
      <c r="AN62" s="40">
        <f>SUM(AM62/(AL62/100))</f>
        <v>87.72818025455797</v>
      </c>
      <c r="AO62" s="55" t="e">
        <f>SUM(#REF!/AK62)</f>
        <v>#REF!</v>
      </c>
      <c r="AP62" s="42" t="e">
        <f>SUM(#REF!/AK62)</f>
        <v>#REF!</v>
      </c>
      <c r="AQ62" s="36">
        <f>SUM(AQ63:AQ68)</f>
        <v>1536358</v>
      </c>
      <c r="AR62" s="77">
        <f>SUM(AR63:AR68)</f>
        <v>1366851.5799999998</v>
      </c>
      <c r="AS62" s="85">
        <f>SUM(AR62/(AQ62/100))</f>
        <v>88.96699727537461</v>
      </c>
    </row>
    <row r="63" spans="1:45" ht="16.5" hidden="1" thickBot="1">
      <c r="A63" s="38"/>
      <c r="B63" s="41"/>
      <c r="C63" s="41">
        <v>688110</v>
      </c>
      <c r="D63" s="43" t="s">
        <v>49</v>
      </c>
      <c r="E63" s="38" t="s">
        <v>50</v>
      </c>
      <c r="F63" s="38">
        <v>50000</v>
      </c>
      <c r="G63" s="38">
        <f t="shared" si="14"/>
        <v>25000</v>
      </c>
      <c r="H63" s="38">
        <v>0</v>
      </c>
      <c r="I63" s="38">
        <f t="shared" si="15"/>
        <v>0</v>
      </c>
      <c r="J63" s="38">
        <v>50000</v>
      </c>
      <c r="K63" s="38">
        <f t="shared" si="16"/>
        <v>41666.66666666667</v>
      </c>
      <c r="L63" s="38">
        <v>0</v>
      </c>
      <c r="M63" s="38">
        <f t="shared" si="17"/>
        <v>0</v>
      </c>
      <c r="N63" s="38">
        <f t="shared" si="18"/>
        <v>33333.333333333336</v>
      </c>
      <c r="O63" s="38">
        <v>50000</v>
      </c>
      <c r="P63" s="38">
        <f t="shared" si="19"/>
        <v>149.99999999999997</v>
      </c>
      <c r="Q63" s="36">
        <v>0</v>
      </c>
      <c r="R63" s="38">
        <f>SUM(Q63/4)</f>
        <v>0</v>
      </c>
      <c r="S63" s="36">
        <f>SUM(Q63/4)</f>
        <v>0</v>
      </c>
      <c r="U63" s="36">
        <f>SUM(J63/4)</f>
        <v>12500</v>
      </c>
      <c r="V63" s="36"/>
      <c r="W63" s="36"/>
      <c r="X63" s="36"/>
      <c r="Y63" s="36"/>
      <c r="Z63" s="36">
        <v>0</v>
      </c>
      <c r="AA63" s="36"/>
      <c r="AB63" s="36"/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/>
      <c r="AJ63" s="36">
        <v>0</v>
      </c>
      <c r="AK63" s="36">
        <v>0</v>
      </c>
      <c r="AL63" s="36">
        <v>0</v>
      </c>
      <c r="AM63" s="44">
        <v>0</v>
      </c>
      <c r="AN63" s="44">
        <v>0</v>
      </c>
      <c r="AO63" s="57">
        <v>0</v>
      </c>
      <c r="AP63" s="62"/>
      <c r="AQ63" s="36">
        <v>0</v>
      </c>
      <c r="AR63" s="77">
        <v>0</v>
      </c>
      <c r="AS63" s="87">
        <v>0</v>
      </c>
    </row>
    <row r="64" spans="1:45" ht="16.5" thickBot="1">
      <c r="A64" s="38"/>
      <c r="B64" s="41"/>
      <c r="C64" s="41" t="s">
        <v>144</v>
      </c>
      <c r="D64" s="43" t="s">
        <v>95</v>
      </c>
      <c r="E64" s="38" t="s">
        <v>104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/>
      <c r="R64" s="38"/>
      <c r="S64" s="36"/>
      <c r="U64" s="36"/>
      <c r="V64" s="36"/>
      <c r="W64" s="36"/>
      <c r="X64" s="36"/>
      <c r="Y64" s="36"/>
      <c r="Z64" s="36"/>
      <c r="AA64" s="36"/>
      <c r="AB64" s="36"/>
      <c r="AC64" s="38">
        <v>0</v>
      </c>
      <c r="AD64" s="38">
        <v>0</v>
      </c>
      <c r="AE64" s="38">
        <v>30000</v>
      </c>
      <c r="AF64" s="38">
        <v>40000</v>
      </c>
      <c r="AG64" s="38">
        <v>140000</v>
      </c>
      <c r="AH64" s="38">
        <v>150000</v>
      </c>
      <c r="AI64" s="38"/>
      <c r="AJ64" s="38">
        <v>100000</v>
      </c>
      <c r="AK64" s="38">
        <v>60000</v>
      </c>
      <c r="AL64" s="38">
        <f>SUM(AK64/12)*6</f>
        <v>30000</v>
      </c>
      <c r="AM64" s="42">
        <v>83212.2</v>
      </c>
      <c r="AN64" s="40">
        <f>SUM(AM64/(AL64/100))</f>
        <v>277.37399999999997</v>
      </c>
      <c r="AO64" s="55" t="e">
        <f>SUM(#REF!/AK64)</f>
        <v>#REF!</v>
      </c>
      <c r="AP64" s="42" t="e">
        <f>SUM(#REF!/AK64)</f>
        <v>#REF!</v>
      </c>
      <c r="AQ64" s="38">
        <v>60000</v>
      </c>
      <c r="AR64" s="76">
        <v>47980</v>
      </c>
      <c r="AS64" s="85">
        <f>SUM(AR64/(AQ64/100))</f>
        <v>79.96666666666667</v>
      </c>
    </row>
    <row r="65" spans="1:45" s="2" customFormat="1" ht="16.5" thickBot="1">
      <c r="A65" s="38"/>
      <c r="B65" s="41"/>
      <c r="C65" s="41" t="s">
        <v>145</v>
      </c>
      <c r="D65" s="38" t="s">
        <v>47</v>
      </c>
      <c r="E65" s="38" t="s">
        <v>51</v>
      </c>
      <c r="F65" s="38">
        <v>10000</v>
      </c>
      <c r="G65" s="38">
        <f t="shared" si="14"/>
        <v>5000</v>
      </c>
      <c r="H65" s="38">
        <v>1038</v>
      </c>
      <c r="I65" s="38">
        <f t="shared" si="15"/>
        <v>20.76</v>
      </c>
      <c r="J65" s="38">
        <v>10400</v>
      </c>
      <c r="K65" s="38">
        <f t="shared" si="16"/>
        <v>8666.666666666666</v>
      </c>
      <c r="L65" s="38">
        <v>2340.37</v>
      </c>
      <c r="M65" s="38">
        <f t="shared" si="17"/>
        <v>27.004269230769232</v>
      </c>
      <c r="N65" s="38">
        <f t="shared" si="18"/>
        <v>6933.333333333333</v>
      </c>
      <c r="O65" s="38">
        <v>10400</v>
      </c>
      <c r="P65" s="38">
        <f t="shared" si="19"/>
        <v>150</v>
      </c>
      <c r="Q65" s="38">
        <v>10000</v>
      </c>
      <c r="R65" s="38">
        <f>SUM(Q65/4)</f>
        <v>2500</v>
      </c>
      <c r="S65" s="38">
        <f>SUM(Q65/4)</f>
        <v>2500</v>
      </c>
      <c r="T65" s="11"/>
      <c r="U65" s="38">
        <f>SUM(J65/4)</f>
        <v>2600</v>
      </c>
      <c r="V65" s="38"/>
      <c r="W65" s="38"/>
      <c r="X65" s="38"/>
      <c r="Y65" s="38"/>
      <c r="Z65" s="38">
        <v>8500</v>
      </c>
      <c r="AA65" s="38">
        <v>8500</v>
      </c>
      <c r="AB65" s="38">
        <v>1800</v>
      </c>
      <c r="AC65" s="38">
        <v>84200</v>
      </c>
      <c r="AD65" s="38">
        <v>16000</v>
      </c>
      <c r="AE65" s="38">
        <v>170000</v>
      </c>
      <c r="AF65" s="38">
        <v>160000</v>
      </c>
      <c r="AG65" s="38">
        <v>180000</v>
      </c>
      <c r="AH65" s="38">
        <v>150000</v>
      </c>
      <c r="AI65" s="38"/>
      <c r="AJ65" s="38">
        <v>40000</v>
      </c>
      <c r="AK65" s="38">
        <v>30000</v>
      </c>
      <c r="AL65" s="38">
        <f>SUM(AK65/12)*6</f>
        <v>15000</v>
      </c>
      <c r="AM65" s="42">
        <v>43017.23</v>
      </c>
      <c r="AN65" s="40">
        <f>SUM(AM65/(AL65/100))</f>
        <v>286.78153333333336</v>
      </c>
      <c r="AO65" s="55" t="e">
        <f>SUM(#REF!/AK65)</f>
        <v>#REF!</v>
      </c>
      <c r="AP65" s="42" t="e">
        <f>SUM(#REF!/AK65)</f>
        <v>#REF!</v>
      </c>
      <c r="AQ65" s="38">
        <v>30000</v>
      </c>
      <c r="AR65" s="76">
        <v>28404.18</v>
      </c>
      <c r="AS65" s="85">
        <f>SUM(AR65/(AQ65/100))</f>
        <v>94.6806</v>
      </c>
    </row>
    <row r="66" spans="1:45" s="2" customFormat="1" ht="16.5" hidden="1" thickBot="1">
      <c r="A66" s="38"/>
      <c r="B66" s="41"/>
      <c r="C66" s="41">
        <v>688140</v>
      </c>
      <c r="D66" s="38"/>
      <c r="E66" s="38" t="s">
        <v>52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11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42"/>
      <c r="AN66" s="42"/>
      <c r="AO66" s="56"/>
      <c r="AP66" s="62"/>
      <c r="AQ66" s="38"/>
      <c r="AR66" s="76"/>
      <c r="AS66" s="86"/>
    </row>
    <row r="67" spans="1:45" s="2" customFormat="1" ht="16.5" thickBot="1">
      <c r="A67" s="38"/>
      <c r="B67" s="41"/>
      <c r="C67" s="41" t="s">
        <v>146</v>
      </c>
      <c r="D67" s="38" t="s">
        <v>96</v>
      </c>
      <c r="E67" s="38" t="s">
        <v>53</v>
      </c>
      <c r="F67" s="38">
        <v>49000</v>
      </c>
      <c r="G67" s="38">
        <f>SUM(F67/12)*6</f>
        <v>24500</v>
      </c>
      <c r="H67" s="38">
        <v>0</v>
      </c>
      <c r="I67" s="38">
        <f>SUM(H67/(G67/100))</f>
        <v>0</v>
      </c>
      <c r="J67" s="38">
        <v>67000</v>
      </c>
      <c r="K67" s="38">
        <f>SUM(J67/12)*10</f>
        <v>55833.33333333333</v>
      </c>
      <c r="L67" s="38">
        <v>5000</v>
      </c>
      <c r="M67" s="38">
        <f>SUM(L67/(K67/100))</f>
        <v>8.955223880597016</v>
      </c>
      <c r="N67" s="38">
        <f>SUM(J67/12)*8</f>
        <v>44666.666666666664</v>
      </c>
      <c r="O67" s="38">
        <v>67000</v>
      </c>
      <c r="P67" s="38">
        <f>SUM(O67/(N67/100))</f>
        <v>150</v>
      </c>
      <c r="Q67" s="38">
        <v>74000</v>
      </c>
      <c r="R67" s="38">
        <f>SUM(Q67/4)</f>
        <v>18500</v>
      </c>
      <c r="S67" s="38">
        <f>SUM(Q67/4)</f>
        <v>18500</v>
      </c>
      <c r="T67" s="11"/>
      <c r="U67" s="38">
        <f>SUM(J67/4)</f>
        <v>16750</v>
      </c>
      <c r="V67" s="38"/>
      <c r="W67" s="38"/>
      <c r="X67" s="38"/>
      <c r="Y67" s="38"/>
      <c r="Z67" s="38">
        <v>83000</v>
      </c>
      <c r="AA67" s="38">
        <v>83000</v>
      </c>
      <c r="AB67" s="38">
        <v>28000</v>
      </c>
      <c r="AC67" s="38">
        <v>33000</v>
      </c>
      <c r="AD67" s="38">
        <v>20000</v>
      </c>
      <c r="AE67" s="38">
        <v>37000</v>
      </c>
      <c r="AF67" s="38">
        <v>20000</v>
      </c>
      <c r="AG67" s="38">
        <v>20000</v>
      </c>
      <c r="AH67" s="38">
        <v>30000</v>
      </c>
      <c r="AI67" s="38"/>
      <c r="AJ67" s="38">
        <v>90000</v>
      </c>
      <c r="AK67" s="38">
        <v>60000</v>
      </c>
      <c r="AL67" s="38">
        <f>SUM(AK67/12)*6</f>
        <v>30000</v>
      </c>
      <c r="AM67" s="42">
        <v>55926</v>
      </c>
      <c r="AN67" s="40">
        <f>SUM(AM67/(AL67/100))</f>
        <v>186.42</v>
      </c>
      <c r="AO67" s="55" t="e">
        <f>SUM(#REF!/AK67)</f>
        <v>#REF!</v>
      </c>
      <c r="AP67" s="42" t="e">
        <f>SUM(#REF!/AK67)</f>
        <v>#REF!</v>
      </c>
      <c r="AQ67" s="38">
        <v>60000</v>
      </c>
      <c r="AR67" s="76">
        <v>14241.23</v>
      </c>
      <c r="AS67" s="85">
        <f>SUM(AR67/(AQ67/100))</f>
        <v>23.73538333333333</v>
      </c>
    </row>
    <row r="68" spans="1:45" s="2" customFormat="1" ht="16.5" thickBot="1">
      <c r="A68" s="38"/>
      <c r="B68" s="41"/>
      <c r="C68" s="41" t="s">
        <v>147</v>
      </c>
      <c r="D68" s="38" t="s">
        <v>99</v>
      </c>
      <c r="E68" s="38" t="s">
        <v>54</v>
      </c>
      <c r="F68" s="38">
        <v>106000</v>
      </c>
      <c r="G68" s="38">
        <f>SUM(F68/12)*6</f>
        <v>53000</v>
      </c>
      <c r="H68" s="38">
        <v>0</v>
      </c>
      <c r="I68" s="38">
        <f>SUM(H68/(G68/100))</f>
        <v>0</v>
      </c>
      <c r="J68" s="38">
        <v>76000</v>
      </c>
      <c r="K68" s="38">
        <f>SUM(J68/12)*10</f>
        <v>63333.33333333333</v>
      </c>
      <c r="L68" s="38">
        <v>20467</v>
      </c>
      <c r="M68" s="38">
        <f>SUM(L68/(K68/100))</f>
        <v>32.31631578947369</v>
      </c>
      <c r="N68" s="38">
        <f>SUM(J68/12)*8</f>
        <v>50666.666666666664</v>
      </c>
      <c r="O68" s="38">
        <v>76000</v>
      </c>
      <c r="P68" s="38">
        <f>SUM(O68/(N68/100))</f>
        <v>150</v>
      </c>
      <c r="Q68" s="38">
        <v>280000</v>
      </c>
      <c r="R68" s="38">
        <f>SUM(Q68/4)</f>
        <v>70000</v>
      </c>
      <c r="S68" s="38">
        <f>SUM(Q68/4)</f>
        <v>70000</v>
      </c>
      <c r="T68" s="11"/>
      <c r="U68" s="38">
        <f>SUM(J68/4)</f>
        <v>19000</v>
      </c>
      <c r="V68" s="38"/>
      <c r="W68" s="38"/>
      <c r="X68" s="38"/>
      <c r="Y68" s="38"/>
      <c r="Z68" s="38">
        <v>517500</v>
      </c>
      <c r="AA68" s="38">
        <v>517500</v>
      </c>
      <c r="AB68" s="38">
        <v>434000</v>
      </c>
      <c r="AC68" s="38">
        <v>503500</v>
      </c>
      <c r="AD68" s="38">
        <v>429000</v>
      </c>
      <c r="AE68" s="38">
        <v>903500</v>
      </c>
      <c r="AF68" s="38">
        <v>1038500</v>
      </c>
      <c r="AG68" s="38">
        <v>938500</v>
      </c>
      <c r="AH68" s="38">
        <v>1358500</v>
      </c>
      <c r="AI68" s="38"/>
      <c r="AJ68" s="38">
        <v>1433500</v>
      </c>
      <c r="AK68" s="38">
        <v>1303500</v>
      </c>
      <c r="AL68" s="38">
        <f>SUM(AK68/12)*6</f>
        <v>651750</v>
      </c>
      <c r="AM68" s="42">
        <v>455409.12</v>
      </c>
      <c r="AN68" s="40">
        <f>SUM(AM68/(AL68/100))</f>
        <v>69.8748170310702</v>
      </c>
      <c r="AO68" s="55" t="e">
        <f>SUM(#REF!/AK68)</f>
        <v>#REF!</v>
      </c>
      <c r="AP68" s="42" t="e">
        <f>SUM(#REF!/AK68)</f>
        <v>#REF!</v>
      </c>
      <c r="AQ68" s="38">
        <v>1386358</v>
      </c>
      <c r="AR68" s="76">
        <v>1276226.17</v>
      </c>
      <c r="AS68" s="85">
        <f>SUM(AR68/(AQ68/100))</f>
        <v>92.05603242452526</v>
      </c>
    </row>
    <row r="69" spans="1:45" s="2" customFormat="1" ht="16.5" hidden="1" thickBo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11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42"/>
      <c r="AN69" s="42"/>
      <c r="AO69" s="56"/>
      <c r="AP69" s="60"/>
      <c r="AQ69" s="38"/>
      <c r="AR69" s="76"/>
      <c r="AS69" s="86"/>
    </row>
    <row r="70" spans="1:45" s="1" customFormat="1" ht="16.5" hidden="1" thickBo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12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44"/>
      <c r="AN70" s="44"/>
      <c r="AO70" s="57"/>
      <c r="AP70" s="63"/>
      <c r="AQ70" s="36"/>
      <c r="AR70" s="77"/>
      <c r="AS70" s="87"/>
    </row>
    <row r="71" spans="1:45" s="1" customFormat="1" ht="16.5" thickBot="1">
      <c r="A71" s="36"/>
      <c r="B71" s="36"/>
      <c r="C71" s="36"/>
      <c r="D71" s="36">
        <v>4</v>
      </c>
      <c r="E71" s="36" t="s">
        <v>157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>
        <v>0</v>
      </c>
      <c r="R71" s="36"/>
      <c r="S71" s="36"/>
      <c r="T71" s="12"/>
      <c r="U71" s="36"/>
      <c r="V71" s="36"/>
      <c r="W71" s="36"/>
      <c r="X71" s="36"/>
      <c r="Y71" s="36"/>
      <c r="Z71" s="36">
        <v>1006000</v>
      </c>
      <c r="AA71" s="36">
        <v>1006000</v>
      </c>
      <c r="AB71" s="36">
        <v>795500</v>
      </c>
      <c r="AC71" s="36">
        <v>1100000</v>
      </c>
      <c r="AD71" s="36">
        <v>1100000</v>
      </c>
      <c r="AE71" s="36">
        <v>500000</v>
      </c>
      <c r="AF71" s="36">
        <v>350000</v>
      </c>
      <c r="AG71" s="36">
        <v>350000</v>
      </c>
      <c r="AH71" s="36">
        <v>200000</v>
      </c>
      <c r="AI71" s="36"/>
      <c r="AJ71" s="36">
        <v>250000</v>
      </c>
      <c r="AK71" s="36">
        <v>200000</v>
      </c>
      <c r="AL71" s="38">
        <f>SUM(AK71/12)*6</f>
        <v>100000</v>
      </c>
      <c r="AM71" s="44">
        <v>74850.5</v>
      </c>
      <c r="AN71" s="40">
        <f>SUM(AM71/(AL71/100))</f>
        <v>74.8505</v>
      </c>
      <c r="AO71" s="55" t="e">
        <f>SUM(#REF!/AK71)</f>
        <v>#REF!</v>
      </c>
      <c r="AP71" s="42" t="e">
        <f>SUM(#REF!/AK71)</f>
        <v>#REF!</v>
      </c>
      <c r="AQ71" s="36">
        <v>200000</v>
      </c>
      <c r="AR71" s="77">
        <v>300225.07</v>
      </c>
      <c r="AS71" s="85">
        <f>SUM(AR71/(AQ71/100))</f>
        <v>150.112535</v>
      </c>
    </row>
    <row r="72" spans="1:45" s="1" customFormat="1" ht="16.5" hidden="1" thickBo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12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44"/>
      <c r="AN72" s="44"/>
      <c r="AO72" s="57"/>
      <c r="AP72" s="64"/>
      <c r="AQ72" s="36"/>
      <c r="AR72" s="77"/>
      <c r="AS72" s="87"/>
    </row>
    <row r="73" spans="1:45" s="1" customFormat="1" ht="16.5" hidden="1" thickBot="1">
      <c r="A73" s="36"/>
      <c r="B73" s="36"/>
      <c r="C73" s="36"/>
      <c r="D73" s="36">
        <v>6</v>
      </c>
      <c r="E73" s="36" t="s">
        <v>98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12"/>
      <c r="U73" s="36"/>
      <c r="V73" s="36"/>
      <c r="W73" s="36"/>
      <c r="X73" s="36"/>
      <c r="Y73" s="36"/>
      <c r="Z73" s="36"/>
      <c r="AA73" s="36"/>
      <c r="AB73" s="36"/>
      <c r="AC73" s="36">
        <v>0</v>
      </c>
      <c r="AD73" s="36">
        <v>0</v>
      </c>
      <c r="AE73" s="36">
        <v>20000</v>
      </c>
      <c r="AF73" s="36">
        <v>0</v>
      </c>
      <c r="AG73" s="36">
        <v>0</v>
      </c>
      <c r="AH73" s="36">
        <v>0</v>
      </c>
      <c r="AI73" s="36"/>
      <c r="AJ73" s="36">
        <v>0</v>
      </c>
      <c r="AK73" s="36">
        <v>0</v>
      </c>
      <c r="AL73" s="36">
        <v>0</v>
      </c>
      <c r="AM73" s="44">
        <v>0</v>
      </c>
      <c r="AN73" s="44">
        <v>0</v>
      </c>
      <c r="AO73" s="57">
        <v>0</v>
      </c>
      <c r="AP73" s="63"/>
      <c r="AQ73" s="36">
        <v>0</v>
      </c>
      <c r="AR73" s="77">
        <v>0</v>
      </c>
      <c r="AS73" s="87">
        <v>0</v>
      </c>
    </row>
    <row r="74" spans="1:45" s="1" customFormat="1" ht="16.5" thickBot="1">
      <c r="A74" s="36"/>
      <c r="B74" s="36"/>
      <c r="C74" s="36"/>
      <c r="D74" s="36">
        <v>5</v>
      </c>
      <c r="E74" s="36" t="s">
        <v>114</v>
      </c>
      <c r="F74" s="36">
        <v>50000</v>
      </c>
      <c r="G74" s="36">
        <f>SUM(F74/12)*6</f>
        <v>25000</v>
      </c>
      <c r="H74" s="36">
        <v>0</v>
      </c>
      <c r="I74" s="36">
        <f>SUM(H74/(G74/100))</f>
        <v>0</v>
      </c>
      <c r="J74" s="36">
        <v>50000</v>
      </c>
      <c r="K74" s="36">
        <f>SUM(J74/12)*10</f>
        <v>41666.66666666667</v>
      </c>
      <c r="L74" s="36">
        <v>7133.5</v>
      </c>
      <c r="M74" s="36">
        <f>SUM(L74/(K74/100))</f>
        <v>17.120399999999997</v>
      </c>
      <c r="N74" s="36">
        <f>SUM(J74/12)*8</f>
        <v>33333.333333333336</v>
      </c>
      <c r="O74" s="36">
        <v>50000</v>
      </c>
      <c r="P74" s="36">
        <f>SUM(O74/(N74/100))</f>
        <v>149.99999999999997</v>
      </c>
      <c r="Q74" s="36">
        <v>40000</v>
      </c>
      <c r="R74" s="36">
        <f>SUM(Q74/4)</f>
        <v>10000</v>
      </c>
      <c r="S74" s="36">
        <f>SUM(Q74/4)</f>
        <v>10000</v>
      </c>
      <c r="T74" s="12"/>
      <c r="U74" s="36">
        <f>SUM(J74/4)</f>
        <v>12500</v>
      </c>
      <c r="V74" s="36"/>
      <c r="W74" s="36"/>
      <c r="X74" s="36"/>
      <c r="Y74" s="36"/>
      <c r="Z74" s="36">
        <v>40000</v>
      </c>
      <c r="AA74" s="36">
        <v>40000</v>
      </c>
      <c r="AB74" s="36">
        <v>25000</v>
      </c>
      <c r="AC74" s="36">
        <v>40000</v>
      </c>
      <c r="AD74" s="36">
        <v>40000</v>
      </c>
      <c r="AE74" s="36">
        <v>60000</v>
      </c>
      <c r="AF74" s="36">
        <v>40000</v>
      </c>
      <c r="AG74" s="36">
        <v>40000</v>
      </c>
      <c r="AH74" s="36">
        <v>80000</v>
      </c>
      <c r="AI74" s="36"/>
      <c r="AJ74" s="36">
        <v>45000</v>
      </c>
      <c r="AK74" s="36">
        <v>45000</v>
      </c>
      <c r="AL74" s="38">
        <f>SUM(AK74/12)*6</f>
        <v>22500</v>
      </c>
      <c r="AM74" s="44">
        <v>14950</v>
      </c>
      <c r="AN74" s="40">
        <f>SUM(AM74/(AL74/100))</f>
        <v>66.44444444444444</v>
      </c>
      <c r="AO74" s="55" t="e">
        <f>SUM(#REF!/AK74)</f>
        <v>#REF!</v>
      </c>
      <c r="AP74" s="42" t="e">
        <f>SUM(#REF!/AK74)</f>
        <v>#REF!</v>
      </c>
      <c r="AQ74" s="36">
        <v>45000</v>
      </c>
      <c r="AR74" s="77">
        <v>38737.51</v>
      </c>
      <c r="AS74" s="85">
        <f>SUM(AR74/(AQ74/100))</f>
        <v>86.08335555555556</v>
      </c>
    </row>
    <row r="75" spans="1:45" ht="16.5" hidden="1" thickBot="1">
      <c r="A75" s="36"/>
      <c r="B75" s="36"/>
      <c r="C75" s="36"/>
      <c r="D75" s="36"/>
      <c r="E75" s="36" t="s">
        <v>55</v>
      </c>
      <c r="F75" s="36">
        <v>10000</v>
      </c>
      <c r="G75" s="36">
        <f>SUM(F75/12)*6</f>
        <v>5000</v>
      </c>
      <c r="H75" s="36">
        <v>0</v>
      </c>
      <c r="I75" s="36">
        <f>SUM(H75/(G75/100))</f>
        <v>0</v>
      </c>
      <c r="J75" s="36">
        <v>10000</v>
      </c>
      <c r="K75" s="36">
        <f>SUM(J75/12)*10</f>
        <v>8333.333333333334</v>
      </c>
      <c r="L75" s="36">
        <v>0</v>
      </c>
      <c r="M75" s="36">
        <f>SUM(L75/(K75/100))</f>
        <v>0</v>
      </c>
      <c r="N75" s="36">
        <f>SUM(J75/12)*8</f>
        <v>6666.666666666667</v>
      </c>
      <c r="O75" s="36">
        <v>10000</v>
      </c>
      <c r="P75" s="36">
        <f>SUM(O75/(N75/100))</f>
        <v>150</v>
      </c>
      <c r="Q75" s="36">
        <v>0</v>
      </c>
      <c r="R75" s="38">
        <f>SUM(Q75/4)</f>
        <v>0</v>
      </c>
      <c r="S75" s="36">
        <f>SUM(Q75/4)</f>
        <v>0</v>
      </c>
      <c r="U75" s="36">
        <f>SUM(J75/4)</f>
        <v>2500</v>
      </c>
      <c r="V75" s="36"/>
      <c r="W75" s="36"/>
      <c r="X75" s="36"/>
      <c r="Y75" s="36"/>
      <c r="Z75" s="36">
        <v>0</v>
      </c>
      <c r="AA75" s="36"/>
      <c r="AB75" s="36"/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/>
      <c r="AJ75" s="36">
        <v>0</v>
      </c>
      <c r="AK75" s="36">
        <v>0</v>
      </c>
      <c r="AL75" s="36">
        <v>0</v>
      </c>
      <c r="AM75" s="44">
        <v>0</v>
      </c>
      <c r="AN75" s="44">
        <v>0</v>
      </c>
      <c r="AO75" s="57">
        <v>0</v>
      </c>
      <c r="AP75" s="62"/>
      <c r="AQ75" s="36">
        <v>0</v>
      </c>
      <c r="AR75" s="77">
        <v>0</v>
      </c>
      <c r="AS75" s="87">
        <v>0</v>
      </c>
    </row>
    <row r="76" spans="1:45" ht="16.5" thickBot="1">
      <c r="A76" s="36"/>
      <c r="B76" s="36"/>
      <c r="C76" s="36"/>
      <c r="D76" s="36"/>
      <c r="E76" s="36" t="s">
        <v>56</v>
      </c>
      <c r="F76" s="36">
        <f>SUM(F12+F49+F50+F52+F74+F75)</f>
        <v>3694400</v>
      </c>
      <c r="G76" s="36">
        <f>SUM(F76/12)*6</f>
        <v>1847200</v>
      </c>
      <c r="H76" s="36">
        <f>SUM(H12+H49+H50+H52+H74+H75)</f>
        <v>1665631.92</v>
      </c>
      <c r="I76" s="36">
        <f>SUM(H76/(G76/100))</f>
        <v>90.17063230835859</v>
      </c>
      <c r="J76" s="36">
        <f>SUM(J12+J49+J50+J52+J74+J75)</f>
        <v>4908500</v>
      </c>
      <c r="K76" s="36">
        <f>SUM(J76/12)*10</f>
        <v>4090416.666666667</v>
      </c>
      <c r="L76" s="36">
        <f>SUM(L12+L49+L50+L52+L74+L75)</f>
        <v>3299105.38</v>
      </c>
      <c r="M76" s="36">
        <f>SUM(L76/(K76/100))</f>
        <v>80.65450659060812</v>
      </c>
      <c r="N76" s="36">
        <f>SUM(J76/12)*8</f>
        <v>3272333.3333333335</v>
      </c>
      <c r="O76" s="36">
        <f>SUM(O12+O49+O50+O52+O74+O75)</f>
        <v>4908500</v>
      </c>
      <c r="P76" s="36">
        <f>SUM(O76/(N76/100))</f>
        <v>150</v>
      </c>
      <c r="Q76" s="36" t="e">
        <f>SUM(Q12+Q49+Q50+Q52+#REF!+Q74)</f>
        <v>#REF!</v>
      </c>
      <c r="R76" s="36">
        <f>SUM(R12+R49+R50+R52+R74+R75)</f>
        <v>1037500</v>
      </c>
      <c r="S76" s="36">
        <f>SUM(S12+S49+S50+S52+S74+S75)</f>
        <v>1037500</v>
      </c>
      <c r="U76" s="36">
        <f>SUM(J76/4)</f>
        <v>1227125</v>
      </c>
      <c r="V76" s="36"/>
      <c r="W76" s="36"/>
      <c r="X76" s="36"/>
      <c r="Y76" s="36"/>
      <c r="Z76" s="36" t="e">
        <f>SUM(Z12+Z49+Z50+Z52+Z70+#REF!+Z71+Z74)</f>
        <v>#REF!</v>
      </c>
      <c r="AA76" s="36" t="e">
        <f>SUM(AA12+AA49+AA53+AA59+AA70+#REF!+AA71+AA74)</f>
        <v>#REF!</v>
      </c>
      <c r="AB76" s="36" t="e">
        <f>SUM(AB12+AB49+AB53+AB59+AB70+#REF!+AB71+AB74)</f>
        <v>#REF!</v>
      </c>
      <c r="AC76" s="36" t="e">
        <f>SUM(AC12+AC53+AC62+AC70+#REF!+AC71+AC72+AC73+AC74)</f>
        <v>#REF!</v>
      </c>
      <c r="AD76" s="36" t="e">
        <f>SUM(AD12+AD53+AD62+AD70+#REF!+AD71+AD72+AD73+AD74)</f>
        <v>#REF!</v>
      </c>
      <c r="AE76" s="36" t="e">
        <f>SUM(AE12+AE53+AE62+AE70+#REF!+AE71+AE72+AE73+AE74)</f>
        <v>#REF!</v>
      </c>
      <c r="AF76" s="36" t="e">
        <f>SUM(AF12+AF53+AF62+AF70+#REF!+AF71+AF72+AF73+AF74)</f>
        <v>#REF!</v>
      </c>
      <c r="AG76" s="36" t="e">
        <f>SUM(AG12+AG53+AG62+AG70+#REF!+AG71+AG72+AG73+AG74)</f>
        <v>#REF!</v>
      </c>
      <c r="AH76" s="36" t="e">
        <f>SUM(AH12+AH53+AH62+AH70+#REF!+AH71+AH72+AH73+AH74)</f>
        <v>#REF!</v>
      </c>
      <c r="AI76" s="36"/>
      <c r="AJ76" s="36">
        <f>SUM(AJ12+AJ53+AJ62+AJ70+AJ71+AJ72+AJ73+AJ74)</f>
        <v>9661400</v>
      </c>
      <c r="AK76" s="36">
        <f>SUM(AK12+AK53+AK62+AK70+AK71+AK72+AK73+AK74)</f>
        <v>9510000</v>
      </c>
      <c r="AL76" s="36">
        <f>SUM(AL12+AL53+AL62+AL70+AL71+AL72+AL73+AL74)</f>
        <v>4461500</v>
      </c>
      <c r="AM76" s="44">
        <f>SUM(AM12+AM53+AM62+AM70+AM71+AM72+AM73+AM74)</f>
        <v>3302706.0500000007</v>
      </c>
      <c r="AN76" s="40">
        <f>SUM(AM76/(AL76/100))</f>
        <v>74.02680824834698</v>
      </c>
      <c r="AO76" s="55" t="e">
        <f>SUM(#REF!/AK76)</f>
        <v>#REF!</v>
      </c>
      <c r="AP76" s="42" t="e">
        <f>SUM(#REF!/AK76)</f>
        <v>#REF!</v>
      </c>
      <c r="AQ76" s="36">
        <f>SUM(AQ12+AQ53+AQ62+AQ70+AQ71+AQ72+AQ73+AQ74)</f>
        <v>9852000</v>
      </c>
      <c r="AR76" s="77">
        <f>SUM(AR12+AR53+AR60+AR62+AR70+AR71+AR72+AR73+AR74)</f>
        <v>9079201.84</v>
      </c>
      <c r="AS76" s="85">
        <f>SUM(AR76/(AQ76/100))</f>
        <v>92.15592610637434</v>
      </c>
    </row>
    <row r="77" ht="15.75">
      <c r="AO77" s="6"/>
    </row>
    <row r="78" ht="15.75">
      <c r="AO78" s="6"/>
    </row>
    <row r="79" ht="15.75">
      <c r="AO79" s="6"/>
    </row>
    <row r="80" ht="15.75">
      <c r="AO80" s="6"/>
    </row>
    <row r="81" ht="15.75">
      <c r="AO81" s="6"/>
    </row>
    <row r="82" ht="15.75">
      <c r="AO82" s="6"/>
    </row>
    <row r="83" ht="15.75">
      <c r="AO83" s="6"/>
    </row>
    <row r="84" spans="5:41" ht="15.75">
      <c r="E84" s="52">
        <v>5</v>
      </c>
      <c r="AO84" s="6"/>
    </row>
    <row r="85" ht="15.75">
      <c r="AO85" s="6"/>
    </row>
    <row r="86" ht="15.75">
      <c r="AO86" s="6"/>
    </row>
    <row r="87" ht="15.75">
      <c r="AO87" s="6"/>
    </row>
    <row r="88" ht="15.75">
      <c r="AO88" s="6"/>
    </row>
  </sheetData>
  <sheetProtection/>
  <mergeCells count="3">
    <mergeCell ref="A7:C7"/>
    <mergeCell ref="D7:D9"/>
    <mergeCell ref="E7:E9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visoko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opcina</dc:creator>
  <cp:keywords/>
  <dc:description/>
  <cp:lastModifiedBy> </cp:lastModifiedBy>
  <cp:lastPrinted>2010-12-09T09:14:55Z</cp:lastPrinted>
  <dcterms:created xsi:type="dcterms:W3CDTF">2001-09-17T06:43:16Z</dcterms:created>
  <dcterms:modified xsi:type="dcterms:W3CDTF">2012-02-08T10:52:05Z</dcterms:modified>
  <cp:category/>
  <cp:version/>
  <cp:contentType/>
  <cp:contentStatus/>
</cp:coreProperties>
</file>