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 activeTab="1"/>
  </bookViews>
  <sheets>
    <sheet name="naslovna strana " sheetId="17" r:id="rId1"/>
    <sheet name="(prihodi)" sheetId="4" r:id="rId2"/>
    <sheet name="(izdaci)" sheetId="11" r:id="rId3"/>
  </sheets>
  <definedNames>
    <definedName name="_xlnm.Print_Titles" localSheetId="2">'(izdaci)'!$7:$8</definedName>
    <definedName name="_xlnm.Print_Titles" localSheetId="1">'(prihodi)'!$3:$6</definedName>
  </definedNames>
  <calcPr calcId="125725"/>
</workbook>
</file>

<file path=xl/calcChain.xml><?xml version="1.0" encoding="utf-8"?>
<calcChain xmlns="http://schemas.openxmlformats.org/spreadsheetml/2006/main">
  <c r="I118" i="4"/>
  <c r="I117"/>
  <c r="I114"/>
  <c r="I113"/>
  <c r="I112"/>
  <c r="I109"/>
  <c r="I102"/>
  <c r="I101"/>
  <c r="I100"/>
  <c r="I96"/>
  <c r="I93"/>
  <c r="I92"/>
  <c r="I89"/>
  <c r="I88"/>
  <c r="I85"/>
  <c r="I84"/>
  <c r="I83"/>
  <c r="I82"/>
  <c r="I80"/>
  <c r="I78"/>
  <c r="I77"/>
  <c r="I76"/>
  <c r="I74"/>
  <c r="I73"/>
  <c r="I72"/>
  <c r="I69"/>
  <c r="I68"/>
  <c r="I66"/>
  <c r="I64"/>
  <c r="I62"/>
  <c r="I61"/>
  <c r="I60"/>
  <c r="I59"/>
  <c r="I58"/>
  <c r="I55"/>
  <c r="I52"/>
  <c r="I49"/>
  <c r="I47"/>
  <c r="I44"/>
  <c r="I42"/>
  <c r="I41"/>
  <c r="I40"/>
  <c r="I39"/>
  <c r="I37"/>
  <c r="I33"/>
  <c r="I31"/>
  <c r="I29"/>
  <c r="I26"/>
  <c r="I25"/>
  <c r="I24"/>
  <c r="I23"/>
  <c r="I22"/>
  <c r="I21"/>
  <c r="I18"/>
  <c r="I17"/>
  <c r="I15"/>
  <c r="I13"/>
  <c r="I12"/>
  <c r="I11"/>
  <c r="H282" i="11" l="1"/>
  <c r="F282"/>
  <c r="G98"/>
  <c r="G97"/>
  <c r="H281"/>
  <c r="F281"/>
  <c r="G75"/>
  <c r="G69"/>
  <c r="H274"/>
  <c r="F274"/>
  <c r="G25"/>
  <c r="H277"/>
  <c r="F277"/>
  <c r="H283"/>
  <c r="F283"/>
  <c r="I37"/>
  <c r="G37"/>
  <c r="I259"/>
  <c r="I258"/>
  <c r="I256"/>
  <c r="I255"/>
  <c r="I254"/>
  <c r="I253"/>
  <c r="I252"/>
  <c r="I251"/>
  <c r="I250"/>
  <c r="I249"/>
  <c r="I247"/>
  <c r="I246"/>
  <c r="I245"/>
  <c r="I244"/>
  <c r="I243"/>
  <c r="I242"/>
  <c r="I241"/>
  <c r="I240"/>
  <c r="I239"/>
  <c r="I238"/>
  <c r="I236"/>
  <c r="I234"/>
  <c r="I233"/>
  <c r="I228"/>
  <c r="I227"/>
  <c r="I226"/>
  <c r="I221"/>
  <c r="I220"/>
  <c r="I219"/>
  <c r="I214"/>
  <c r="I213"/>
  <c r="I212"/>
  <c r="I211"/>
  <c r="I210"/>
  <c r="I209"/>
  <c r="I208"/>
  <c r="I203"/>
  <c r="I202"/>
  <c r="I201"/>
  <c r="I200"/>
  <c r="I195"/>
  <c r="I194"/>
  <c r="I193"/>
  <c r="I191"/>
  <c r="I190"/>
  <c r="I189"/>
  <c r="I188"/>
  <c r="I187"/>
  <c r="I186"/>
  <c r="I185"/>
  <c r="I184"/>
  <c r="I183"/>
  <c r="I182"/>
  <c r="I181"/>
  <c r="I180"/>
  <c r="I178"/>
  <c r="I176"/>
  <c r="I175"/>
  <c r="I171"/>
  <c r="I169"/>
  <c r="I168"/>
  <c r="I167"/>
  <c r="I166"/>
  <c r="I165"/>
  <c r="I164"/>
  <c r="I163"/>
  <c r="I162"/>
  <c r="I161"/>
  <c r="I159"/>
  <c r="I157"/>
  <c r="I156"/>
  <c r="I155"/>
  <c r="I154"/>
  <c r="I152"/>
  <c r="I151"/>
  <c r="I150"/>
  <c r="I149"/>
  <c r="I148"/>
  <c r="I147"/>
  <c r="I146"/>
  <c r="I145"/>
  <c r="I144"/>
  <c r="I143"/>
  <c r="I142"/>
  <c r="I141"/>
  <c r="I140"/>
  <c r="I135"/>
  <c r="I134"/>
  <c r="I133"/>
  <c r="I131"/>
  <c r="I129"/>
  <c r="I127"/>
  <c r="I125"/>
  <c r="I124"/>
  <c r="I123"/>
  <c r="I122"/>
  <c r="I121"/>
  <c r="I119"/>
  <c r="I118"/>
  <c r="I116"/>
  <c r="I115"/>
  <c r="I114"/>
  <c r="I113"/>
  <c r="I112"/>
  <c r="I111"/>
  <c r="I110"/>
  <c r="I109"/>
  <c r="I108"/>
  <c r="I107"/>
  <c r="I106"/>
  <c r="I105"/>
  <c r="I100"/>
  <c r="I99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4"/>
  <c r="I73"/>
  <c r="I72"/>
  <c r="I71"/>
  <c r="I70"/>
  <c r="I68"/>
  <c r="I67"/>
  <c r="I66"/>
  <c r="I65"/>
  <c r="I64"/>
  <c r="I63"/>
  <c r="I62"/>
  <c r="I61"/>
  <c r="I60"/>
  <c r="I59"/>
  <c r="I58"/>
  <c r="I57"/>
  <c r="I56"/>
  <c r="I55"/>
  <c r="I54"/>
  <c r="I52"/>
  <c r="I51"/>
  <c r="I50"/>
  <c r="I49"/>
  <c r="I44"/>
  <c r="I42"/>
  <c r="I41"/>
  <c r="I40"/>
  <c r="I39"/>
  <c r="I36"/>
  <c r="I35"/>
  <c r="I34"/>
  <c r="I33"/>
  <c r="I31"/>
  <c r="I30"/>
  <c r="I29"/>
  <c r="I28"/>
  <c r="I27"/>
  <c r="I26"/>
  <c r="I24"/>
  <c r="I19"/>
  <c r="I17"/>
  <c r="I15"/>
  <c r="I14"/>
  <c r="I13"/>
  <c r="I12"/>
  <c r="D51" i="17"/>
  <c r="C51"/>
  <c r="E50"/>
  <c r="E49"/>
  <c r="E45"/>
  <c r="D44"/>
  <c r="D46" s="1"/>
  <c r="C44"/>
  <c r="C46" s="1"/>
  <c r="E41"/>
  <c r="E40"/>
  <c r="E39"/>
  <c r="E38"/>
  <c r="E37"/>
  <c r="E36"/>
  <c r="D35"/>
  <c r="C35"/>
  <c r="C34" s="1"/>
  <c r="D34"/>
  <c r="E33"/>
  <c r="D32"/>
  <c r="C32"/>
  <c r="E31"/>
  <c r="D30"/>
  <c r="C30"/>
  <c r="E29"/>
  <c r="E28"/>
  <c r="E27"/>
  <c r="D26"/>
  <c r="C26"/>
  <c r="E25"/>
  <c r="E24"/>
  <c r="E23"/>
  <c r="D22"/>
  <c r="C22"/>
  <c r="E51" l="1"/>
  <c r="E46"/>
  <c r="E34"/>
  <c r="E32"/>
  <c r="E30"/>
  <c r="C21"/>
  <c r="C42" s="1"/>
  <c r="C47" s="1"/>
  <c r="C52" s="1"/>
  <c r="E26"/>
  <c r="E22"/>
  <c r="E35"/>
  <c r="E44"/>
  <c r="D21"/>
  <c r="D42" s="1"/>
  <c r="D47" s="1"/>
  <c r="D52" s="1"/>
  <c r="E21" l="1"/>
  <c r="E42" l="1"/>
  <c r="E47" l="1"/>
  <c r="H104" i="4" l="1"/>
  <c r="H103" s="1"/>
  <c r="F104"/>
  <c r="G105"/>
  <c r="G104" s="1"/>
  <c r="G103" s="1"/>
  <c r="F103"/>
  <c r="H291" i="11"/>
  <c r="I291" s="1"/>
  <c r="F291"/>
  <c r="G44"/>
  <c r="I277"/>
  <c r="H279" l="1"/>
  <c r="F279"/>
  <c r="G30"/>
  <c r="I279" l="1"/>
  <c r="I282"/>
  <c r="G130"/>
  <c r="G128"/>
  <c r="I281"/>
  <c r="G126"/>
  <c r="H280"/>
  <c r="F280"/>
  <c r="G120"/>
  <c r="H296"/>
  <c r="H294"/>
  <c r="H293"/>
  <c r="H292"/>
  <c r="H290"/>
  <c r="H288"/>
  <c r="H286"/>
  <c r="H285"/>
  <c r="H284"/>
  <c r="H276"/>
  <c r="H275"/>
  <c r="H273"/>
  <c r="H272"/>
  <c r="H271"/>
  <c r="H270"/>
  <c r="H268"/>
  <c r="H266"/>
  <c r="H265"/>
  <c r="H257"/>
  <c r="H248"/>
  <c r="H237"/>
  <c r="H235"/>
  <c r="H232"/>
  <c r="H225"/>
  <c r="H218"/>
  <c r="H207"/>
  <c r="H199"/>
  <c r="H192"/>
  <c r="H179"/>
  <c r="H177"/>
  <c r="H174"/>
  <c r="H160"/>
  <c r="H158"/>
  <c r="H153"/>
  <c r="H139"/>
  <c r="H132"/>
  <c r="H117"/>
  <c r="H104"/>
  <c r="H53"/>
  <c r="H48"/>
  <c r="H43"/>
  <c r="H32"/>
  <c r="H23"/>
  <c r="H16"/>
  <c r="H11"/>
  <c r="H10" l="1"/>
  <c r="H198"/>
  <c r="H217"/>
  <c r="H206"/>
  <c r="H224"/>
  <c r="H267"/>
  <c r="H287"/>
  <c r="I280"/>
  <c r="H289"/>
  <c r="H264"/>
  <c r="H269"/>
  <c r="H231"/>
  <c r="H173"/>
  <c r="H138"/>
  <c r="H103"/>
  <c r="H47"/>
  <c r="H278"/>
  <c r="H22"/>
  <c r="H20"/>
  <c r="H111" i="4"/>
  <c r="H108"/>
  <c r="H99"/>
  <c r="H95"/>
  <c r="H91"/>
  <c r="H87"/>
  <c r="H81"/>
  <c r="H79"/>
  <c r="H75"/>
  <c r="H71"/>
  <c r="H67"/>
  <c r="H65"/>
  <c r="H63"/>
  <c r="H57"/>
  <c r="H54"/>
  <c r="H51"/>
  <c r="H48"/>
  <c r="H46"/>
  <c r="H43"/>
  <c r="H38"/>
  <c r="H36"/>
  <c r="H32"/>
  <c r="H30"/>
  <c r="H28"/>
  <c r="H20"/>
  <c r="H16"/>
  <c r="H14"/>
  <c r="H10"/>
  <c r="H50" l="1"/>
  <c r="H86"/>
  <c r="H94"/>
  <c r="H107"/>
  <c r="H19"/>
  <c r="H53"/>
  <c r="H90"/>
  <c r="H98"/>
  <c r="H27"/>
  <c r="H45" i="11"/>
  <c r="H101"/>
  <c r="H170"/>
  <c r="H260"/>
  <c r="H222"/>
  <c r="H204"/>
  <c r="H136"/>
  <c r="H196"/>
  <c r="H229"/>
  <c r="H215"/>
  <c r="H263"/>
  <c r="H295" s="1"/>
  <c r="H261"/>
  <c r="H70" i="4"/>
  <c r="H56"/>
  <c r="H45"/>
  <c r="H35"/>
  <c r="H9"/>
  <c r="H97" l="1"/>
  <c r="H106"/>
  <c r="H8"/>
  <c r="H297" i="11"/>
  <c r="H34" i="4"/>
  <c r="F272" i="11"/>
  <c r="I272" s="1"/>
  <c r="F296"/>
  <c r="I296" s="1"/>
  <c r="F294"/>
  <c r="I294" s="1"/>
  <c r="F293"/>
  <c r="I293" s="1"/>
  <c r="F292"/>
  <c r="I292" s="1"/>
  <c r="F290"/>
  <c r="I290" s="1"/>
  <c r="F288"/>
  <c r="F286"/>
  <c r="I286" s="1"/>
  <c r="F285"/>
  <c r="I285" s="1"/>
  <c r="F284"/>
  <c r="I284" s="1"/>
  <c r="F276"/>
  <c r="I276" s="1"/>
  <c r="F275"/>
  <c r="I275" s="1"/>
  <c r="I274"/>
  <c r="F273"/>
  <c r="I273" s="1"/>
  <c r="F271"/>
  <c r="I271" s="1"/>
  <c r="F270"/>
  <c r="I270" s="1"/>
  <c r="F268"/>
  <c r="F266"/>
  <c r="I266" s="1"/>
  <c r="F265"/>
  <c r="I265" s="1"/>
  <c r="F257"/>
  <c r="I257" s="1"/>
  <c r="F248"/>
  <c r="I248" s="1"/>
  <c r="F237"/>
  <c r="I237" s="1"/>
  <c r="F235"/>
  <c r="I235" s="1"/>
  <c r="F232"/>
  <c r="I232" s="1"/>
  <c r="F225"/>
  <c r="F218"/>
  <c r="F207"/>
  <c r="F199"/>
  <c r="F192"/>
  <c r="I192" s="1"/>
  <c r="F179"/>
  <c r="I179" s="1"/>
  <c r="F177"/>
  <c r="I177" s="1"/>
  <c r="F174"/>
  <c r="F160"/>
  <c r="I160" s="1"/>
  <c r="F158"/>
  <c r="I158" s="1"/>
  <c r="F153"/>
  <c r="I153" s="1"/>
  <c r="F139"/>
  <c r="F132"/>
  <c r="I132" s="1"/>
  <c r="F117"/>
  <c r="I117" s="1"/>
  <c r="F104"/>
  <c r="I104" s="1"/>
  <c r="F53"/>
  <c r="I53" s="1"/>
  <c r="F48"/>
  <c r="I48" s="1"/>
  <c r="F43"/>
  <c r="I43" s="1"/>
  <c r="F32"/>
  <c r="I32" s="1"/>
  <c r="F23"/>
  <c r="I23" s="1"/>
  <c r="F16"/>
  <c r="I16" s="1"/>
  <c r="F11"/>
  <c r="F111" i="4"/>
  <c r="I111" s="1"/>
  <c r="F108"/>
  <c r="F99"/>
  <c r="F95"/>
  <c r="F91"/>
  <c r="F87"/>
  <c r="F81"/>
  <c r="I81" s="1"/>
  <c r="F79"/>
  <c r="I79" s="1"/>
  <c r="F75"/>
  <c r="I75" s="1"/>
  <c r="F71"/>
  <c r="I71" s="1"/>
  <c r="F67"/>
  <c r="I67" s="1"/>
  <c r="F65"/>
  <c r="I65" s="1"/>
  <c r="F63"/>
  <c r="I63" s="1"/>
  <c r="F57"/>
  <c r="I57" s="1"/>
  <c r="F54"/>
  <c r="F51"/>
  <c r="F48"/>
  <c r="I48" s="1"/>
  <c r="F46"/>
  <c r="I46" s="1"/>
  <c r="F43"/>
  <c r="I43" s="1"/>
  <c r="F38"/>
  <c r="I38" s="1"/>
  <c r="F36"/>
  <c r="I36" s="1"/>
  <c r="F32"/>
  <c r="I32" s="1"/>
  <c r="F30"/>
  <c r="I30" s="1"/>
  <c r="F28"/>
  <c r="I28" s="1"/>
  <c r="F20"/>
  <c r="F16"/>
  <c r="I16" s="1"/>
  <c r="F14"/>
  <c r="I14" s="1"/>
  <c r="F10"/>
  <c r="I10" s="1"/>
  <c r="G109" i="11"/>
  <c r="G255"/>
  <c r="G259"/>
  <c r="G241"/>
  <c r="G156"/>
  <c r="F50" i="4" l="1"/>
  <c r="I50" s="1"/>
  <c r="I51"/>
  <c r="F86"/>
  <c r="I86" s="1"/>
  <c r="I87"/>
  <c r="F94"/>
  <c r="I94" s="1"/>
  <c r="I95"/>
  <c r="F107"/>
  <c r="I108"/>
  <c r="F19"/>
  <c r="I19" s="1"/>
  <c r="I20"/>
  <c r="F53"/>
  <c r="I53" s="1"/>
  <c r="I54"/>
  <c r="F90"/>
  <c r="I90" s="1"/>
  <c r="I91"/>
  <c r="F98"/>
  <c r="I99"/>
  <c r="H110"/>
  <c r="F70"/>
  <c r="I70" s="1"/>
  <c r="F103" i="11"/>
  <c r="F10"/>
  <c r="I10" s="1"/>
  <c r="I11"/>
  <c r="F206"/>
  <c r="I207"/>
  <c r="F224"/>
  <c r="I225"/>
  <c r="F267"/>
  <c r="I267" s="1"/>
  <c r="I268"/>
  <c r="F136"/>
  <c r="I136" s="1"/>
  <c r="I103"/>
  <c r="F138"/>
  <c r="I139"/>
  <c r="F173"/>
  <c r="I174"/>
  <c r="F198"/>
  <c r="I199"/>
  <c r="F217"/>
  <c r="I218"/>
  <c r="F278"/>
  <c r="I278" s="1"/>
  <c r="I283"/>
  <c r="F287"/>
  <c r="I287" s="1"/>
  <c r="I288"/>
  <c r="F47"/>
  <c r="F231"/>
  <c r="F289"/>
  <c r="I289" s="1"/>
  <c r="F269"/>
  <c r="I269" s="1"/>
  <c r="F20"/>
  <c r="I20" s="1"/>
  <c r="F22"/>
  <c r="F264"/>
  <c r="I264" s="1"/>
  <c r="F9" i="4"/>
  <c r="I9" s="1"/>
  <c r="F27"/>
  <c r="I27" s="1"/>
  <c r="F45"/>
  <c r="I45" s="1"/>
  <c r="F56"/>
  <c r="I56" s="1"/>
  <c r="F35"/>
  <c r="I35" s="1"/>
  <c r="G100" i="11"/>
  <c r="G43"/>
  <c r="G39"/>
  <c r="F106" i="4" l="1"/>
  <c r="I106" s="1"/>
  <c r="I107"/>
  <c r="F97"/>
  <c r="I97" s="1"/>
  <c r="I98"/>
  <c r="H115"/>
  <c r="H119"/>
  <c r="F45" i="11"/>
  <c r="I22"/>
  <c r="F101"/>
  <c r="I101" s="1"/>
  <c r="I47"/>
  <c r="F222"/>
  <c r="I222" s="1"/>
  <c r="I217"/>
  <c r="F204"/>
  <c r="I204" s="1"/>
  <c r="I198"/>
  <c r="F196"/>
  <c r="I196" s="1"/>
  <c r="I173"/>
  <c r="F170"/>
  <c r="I170" s="1"/>
  <c r="I138"/>
  <c r="F229"/>
  <c r="I229" s="1"/>
  <c r="I224"/>
  <c r="F215"/>
  <c r="I215" s="1"/>
  <c r="I206"/>
  <c r="F260"/>
  <c r="I260" s="1"/>
  <c r="I231"/>
  <c r="F263"/>
  <c r="I263" s="1"/>
  <c r="F34" i="4"/>
  <c r="I34" s="1"/>
  <c r="F8"/>
  <c r="I8" s="1"/>
  <c r="G79" i="11"/>
  <c r="G121"/>
  <c r="F110" i="4" l="1"/>
  <c r="F115" s="1"/>
  <c r="I115" s="1"/>
  <c r="F261" i="11"/>
  <c r="I261" s="1"/>
  <c r="I45"/>
  <c r="F297"/>
  <c r="I297" s="1"/>
  <c r="F295"/>
  <c r="I295" s="1"/>
  <c r="G258"/>
  <c r="G256"/>
  <c r="G254"/>
  <c r="G253"/>
  <c r="G251"/>
  <c r="G250"/>
  <c r="G249"/>
  <c r="G247"/>
  <c r="G246"/>
  <c r="G245"/>
  <c r="G244"/>
  <c r="G243"/>
  <c r="G242"/>
  <c r="G240"/>
  <c r="G239"/>
  <c r="G238"/>
  <c r="G236"/>
  <c r="G234"/>
  <c r="G233"/>
  <c r="G228"/>
  <c r="G227"/>
  <c r="G226"/>
  <c r="G221"/>
  <c r="G220"/>
  <c r="G219"/>
  <c r="G214"/>
  <c r="G213"/>
  <c r="G212"/>
  <c r="G211"/>
  <c r="G210"/>
  <c r="G209"/>
  <c r="G208"/>
  <c r="G203"/>
  <c r="G202"/>
  <c r="G201"/>
  <c r="G200"/>
  <c r="G195"/>
  <c r="G194"/>
  <c r="G193"/>
  <c r="G190"/>
  <c r="G189"/>
  <c r="G188"/>
  <c r="G187"/>
  <c r="G186"/>
  <c r="G185"/>
  <c r="G184"/>
  <c r="G183"/>
  <c r="G182"/>
  <c r="G181"/>
  <c r="G180"/>
  <c r="G178"/>
  <c r="G176"/>
  <c r="G175"/>
  <c r="G169"/>
  <c r="G168"/>
  <c r="G167"/>
  <c r="G166"/>
  <c r="G165"/>
  <c r="G164"/>
  <c r="G163"/>
  <c r="G162"/>
  <c r="G161"/>
  <c r="G159"/>
  <c r="G157"/>
  <c r="G155"/>
  <c r="G154"/>
  <c r="G149"/>
  <c r="G148"/>
  <c r="G147"/>
  <c r="G146"/>
  <c r="G145"/>
  <c r="G144"/>
  <c r="G143"/>
  <c r="G142"/>
  <c r="G141"/>
  <c r="G140"/>
  <c r="G135"/>
  <c r="G134"/>
  <c r="G133"/>
  <c r="G131"/>
  <c r="G129"/>
  <c r="G127"/>
  <c r="G125"/>
  <c r="G124"/>
  <c r="G123"/>
  <c r="G122"/>
  <c r="G119"/>
  <c r="G118"/>
  <c r="G116"/>
  <c r="G115"/>
  <c r="G114"/>
  <c r="G113"/>
  <c r="G112"/>
  <c r="G111"/>
  <c r="G110"/>
  <c r="G108"/>
  <c r="G107"/>
  <c r="G106"/>
  <c r="G105"/>
  <c r="G99"/>
  <c r="G96"/>
  <c r="G95"/>
  <c r="G94"/>
  <c r="G93"/>
  <c r="G92"/>
  <c r="G91"/>
  <c r="G90"/>
  <c r="G89"/>
  <c r="G88"/>
  <c r="G87"/>
  <c r="G86"/>
  <c r="G85"/>
  <c r="G84"/>
  <c r="G83"/>
  <c r="G82"/>
  <c r="G81"/>
  <c r="G80"/>
  <c r="G78"/>
  <c r="G77"/>
  <c r="G76"/>
  <c r="G74"/>
  <c r="G73"/>
  <c r="G72"/>
  <c r="G71"/>
  <c r="G70"/>
  <c r="G68"/>
  <c r="G67"/>
  <c r="G66"/>
  <c r="G65"/>
  <c r="G64"/>
  <c r="G63"/>
  <c r="G62"/>
  <c r="G61"/>
  <c r="G60"/>
  <c r="G59"/>
  <c r="G58"/>
  <c r="G57"/>
  <c r="G56"/>
  <c r="G55"/>
  <c r="G54"/>
  <c r="G52"/>
  <c r="G51"/>
  <c r="G50"/>
  <c r="G49"/>
  <c r="G42"/>
  <c r="G41"/>
  <c r="G40"/>
  <c r="G38"/>
  <c r="G36"/>
  <c r="G35"/>
  <c r="G34"/>
  <c r="G33"/>
  <c r="G31"/>
  <c r="G29"/>
  <c r="G28"/>
  <c r="G27"/>
  <c r="G26"/>
  <c r="G24"/>
  <c r="G19"/>
  <c r="G15"/>
  <c r="G14"/>
  <c r="G13"/>
  <c r="G12"/>
  <c r="G117" i="4"/>
  <c r="G109"/>
  <c r="G102"/>
  <c r="G101"/>
  <c r="G100"/>
  <c r="G96"/>
  <c r="G93"/>
  <c r="G92"/>
  <c r="G89"/>
  <c r="G88"/>
  <c r="G85"/>
  <c r="G84"/>
  <c r="G83"/>
  <c r="G82"/>
  <c r="G80"/>
  <c r="G78"/>
  <c r="G77"/>
  <c r="G76"/>
  <c r="G74"/>
  <c r="G73"/>
  <c r="G72"/>
  <c r="G69"/>
  <c r="G68"/>
  <c r="G66"/>
  <c r="G64"/>
  <c r="G61"/>
  <c r="G60"/>
  <c r="G59"/>
  <c r="G58"/>
  <c r="G55"/>
  <c r="G52"/>
  <c r="G49"/>
  <c r="G47"/>
  <c r="G44"/>
  <c r="G41"/>
  <c r="G40"/>
  <c r="G39"/>
  <c r="G37"/>
  <c r="G33"/>
  <c r="G31"/>
  <c r="G29"/>
  <c r="G26"/>
  <c r="G25"/>
  <c r="G24"/>
  <c r="G23"/>
  <c r="G22"/>
  <c r="G21"/>
  <c r="G18"/>
  <c r="G17"/>
  <c r="G15"/>
  <c r="G13"/>
  <c r="G12"/>
  <c r="G11"/>
  <c r="F119" l="1"/>
  <c r="I119" s="1"/>
  <c r="I110"/>
  <c r="G280" i="11"/>
  <c r="G63" i="4"/>
  <c r="G282" i="11"/>
  <c r="G281"/>
  <c r="G279"/>
  <c r="G108" i="4"/>
  <c r="G117" i="11"/>
  <c r="G277"/>
  <c r="G99" i="4"/>
  <c r="G291" i="11" l="1"/>
  <c r="G283"/>
  <c r="G296"/>
  <c r="G294"/>
  <c r="G293"/>
  <c r="G292"/>
  <c r="G290"/>
  <c r="G288"/>
  <c r="G287" s="1"/>
  <c r="G286"/>
  <c r="G285"/>
  <c r="G276"/>
  <c r="G275"/>
  <c r="G274"/>
  <c r="G273"/>
  <c r="G272"/>
  <c r="G271"/>
  <c r="G270"/>
  <c r="G268"/>
  <c r="G267" s="1"/>
  <c r="G266"/>
  <c r="G265"/>
  <c r="G257"/>
  <c r="G248"/>
  <c r="G237"/>
  <c r="G235"/>
  <c r="G232"/>
  <c r="G225"/>
  <c r="G224" s="1"/>
  <c r="G229" s="1"/>
  <c r="G218"/>
  <c r="G207"/>
  <c r="G206" s="1"/>
  <c r="G215" s="1"/>
  <c r="G199"/>
  <c r="G198" s="1"/>
  <c r="G204" s="1"/>
  <c r="G192"/>
  <c r="G179"/>
  <c r="G177"/>
  <c r="G174"/>
  <c r="G160"/>
  <c r="G158"/>
  <c r="G153"/>
  <c r="G139"/>
  <c r="G132"/>
  <c r="G104"/>
  <c r="G53"/>
  <c r="G48"/>
  <c r="G32"/>
  <c r="G23"/>
  <c r="G16"/>
  <c r="G11"/>
  <c r="G10" s="1"/>
  <c r="G81" i="4"/>
  <c r="G111"/>
  <c r="G107"/>
  <c r="G106" s="1"/>
  <c r="G95"/>
  <c r="G94" s="1"/>
  <c r="G91"/>
  <c r="G90" s="1"/>
  <c r="G79"/>
  <c r="G75"/>
  <c r="G71"/>
  <c r="G67"/>
  <c r="G65"/>
  <c r="G57"/>
  <c r="G54"/>
  <c r="G53" s="1"/>
  <c r="G51"/>
  <c r="G50" s="1"/>
  <c r="G48"/>
  <c r="G46"/>
  <c r="G43"/>
  <c r="G38"/>
  <c r="G36"/>
  <c r="G32"/>
  <c r="G30"/>
  <c r="G28"/>
  <c r="G20"/>
  <c r="G19" s="1"/>
  <c r="G16"/>
  <c r="G14"/>
  <c r="G10"/>
  <c r="G264" i="11" l="1"/>
  <c r="G217"/>
  <c r="G222" s="1"/>
  <c r="G173"/>
  <c r="G196" s="1"/>
  <c r="G47"/>
  <c r="G101" s="1"/>
  <c r="G20"/>
  <c r="G231"/>
  <c r="G260" s="1"/>
  <c r="G289"/>
  <c r="G138"/>
  <c r="G170" s="1"/>
  <c r="G103"/>
  <c r="G278"/>
  <c r="G22"/>
  <c r="G45" s="1"/>
  <c r="G269"/>
  <c r="G98" i="4"/>
  <c r="G97" s="1"/>
  <c r="G87"/>
  <c r="G86" s="1"/>
  <c r="G70"/>
  <c r="G56"/>
  <c r="G45"/>
  <c r="G35"/>
  <c r="G27"/>
  <c r="G9"/>
  <c r="G263" i="11" l="1"/>
  <c r="G297" s="1"/>
  <c r="G136"/>
  <c r="G261" s="1"/>
  <c r="G8" i="4"/>
  <c r="G34"/>
  <c r="G295" i="11" l="1"/>
  <c r="G110" i="4"/>
  <c r="G115" l="1"/>
  <c r="G119"/>
</calcChain>
</file>

<file path=xl/sharedStrings.xml><?xml version="1.0" encoding="utf-8"?>
<sst xmlns="http://schemas.openxmlformats.org/spreadsheetml/2006/main" count="1011" uniqueCount="597">
  <si>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</si>
  <si>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</si>
  <si>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</si>
  <si>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</si>
  <si>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</si>
  <si>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</si>
  <si>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</si>
  <si>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</si>
  <si>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</si>
  <si>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</si>
  <si>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</si>
  <si>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</si>
  <si>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</si>
  <si>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</si>
  <si>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</si>
  <si>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</si>
  <si>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</si>
  <si>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</si>
  <si>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</si>
  <si>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</si>
  <si>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</si>
  <si>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</si>
  <si>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</si>
  <si>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</si>
  <si>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</si>
  <si>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</si>
  <si>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</si>
  <si>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</si>
  <si>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</si>
  <si>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</si>
  <si>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</si>
  <si>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</si>
  <si>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</si>
  <si>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</si>
  <si>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</si>
  <si>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</si>
  <si>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</si>
  <si>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</si>
  <si>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</si>
  <si>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</si>
  <si>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</si>
  <si>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</si>
  <si>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</si>
  <si>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</si>
  <si>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</si>
  <si>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</si>
  <si>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</si>
  <si>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</si>
  <si>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</si>
  <si>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</si>
  <si>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</si>
  <si>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</si>
  <si>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</si>
  <si>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</si>
  <si>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</si>
  <si>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</si>
  <si>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</si>
  <si>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</si>
  <si>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</si>
  <si>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</si>
  <si>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</si>
  <si>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</si>
  <si>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</si>
  <si>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</si>
  <si>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</si>
  <si>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</si>
  <si>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</si>
  <si>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</si>
  <si>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</si>
  <si>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</si>
  <si>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</si>
  <si>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</si>
  <si>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</si>
  <si>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</si>
  <si>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</si>
  <si>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</si>
  <si>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</si>
  <si>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</si>
  <si>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</si>
  <si>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</si>
  <si>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</si>
  <si>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</si>
  <si>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</si>
  <si>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</si>
  <si>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</si>
  <si>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</si>
  <si>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</si>
  <si>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</si>
  <si>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</si>
  <si>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</si>
  <si>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</si>
  <si>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</si>
  <si>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</si>
  <si>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</si>
  <si>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</si>
  <si>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</si>
  <si>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</si>
  <si>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</si>
  <si>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</si>
  <si>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</si>
  <si>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</si>
  <si>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</si>
  <si>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</si>
  <si>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</si>
  <si>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</si>
  <si>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</si>
  <si>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</si>
  <si>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</si>
  <si>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</si>
  <si>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</si>
  <si>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</si>
  <si>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</si>
  <si>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</si>
  <si>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</si>
  <si>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</si>
  <si>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</si>
  <si>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</si>
  <si>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</si>
  <si>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</si>
  <si>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</si>
  <si>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</si>
  <si>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</si>
  <si>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</si>
  <si>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</si>
  <si>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</si>
  <si>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</si>
  <si>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</si>
  <si>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</si>
  <si>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Naknada po osnovu teh.pregleda i dr.komisija</t>
  </si>
  <si>
    <t>Cestovne naknade</t>
  </si>
  <si>
    <t>Naknade za upotrebu puteva za vozila pravnih lica</t>
  </si>
  <si>
    <t>Naknade za upotrebu puteva za vozila građana</t>
  </si>
  <si>
    <t>Naknada za korišćenje cestovnog zemljišta</t>
  </si>
  <si>
    <t>Naknada za zaštitu okoline</t>
  </si>
  <si>
    <t>Posebne naknade</t>
  </si>
  <si>
    <t>Poseb.nak.za zaštitu od prir.i dr.nesreća (osn.zbirni iznos neto pl.)</t>
  </si>
  <si>
    <t>Poseb.nak.za zaštitu od prir.i dr.nesreća (osn.zbirni iznos neto prim.)</t>
  </si>
  <si>
    <t>Naknada za vatrogasnu jedinicu iz premije osig.od požara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</si>
  <si>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</si>
  <si>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</si>
  <si>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</si>
  <si>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</si>
  <si>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</si>
  <si>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</si>
  <si>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</si>
  <si>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</si>
  <si>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</si>
  <si>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</si>
  <si>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</si>
  <si>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</si>
  <si>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NOVČANE KAZNE</t>
  </si>
  <si>
    <t>Po općinskim propisima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</si>
  <si>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</si>
  <si>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</si>
  <si>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</si>
  <si>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</si>
  <si>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</si>
  <si>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</si>
  <si>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</si>
  <si>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</si>
  <si>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</si>
  <si>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</si>
  <si>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</si>
  <si>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</si>
  <si>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</si>
  <si>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</si>
  <si>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</si>
  <si>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</si>
  <si>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</si>
  <si>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</si>
  <si>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</si>
  <si>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</si>
  <si>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.0491</t>
  </si>
  <si>
    <t>Izdaci za bankarske i usluge osiguranja</t>
  </si>
  <si>
    <t>.0661</t>
  </si>
  <si>
    <t>1.1.4.</t>
  </si>
  <si>
    <t>1.1.5.</t>
  </si>
  <si>
    <t>1.1.6.</t>
  </si>
  <si>
    <t>1.1.7.</t>
  </si>
  <si>
    <t>.0861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</si>
  <si>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</si>
  <si>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</si>
  <si>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</si>
  <si>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</si>
  <si>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</si>
  <si>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</si>
  <si>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</si>
  <si>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</si>
  <si>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</si>
  <si>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</si>
  <si>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</si>
  <si>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</si>
  <si>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</si>
  <si>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</si>
  <si>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</si>
  <si>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</si>
  <si>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</si>
  <si>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</si>
  <si>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.0641</t>
  </si>
  <si>
    <t>Izdaci za javnu rasvjetu</t>
  </si>
  <si>
    <t>.0511</t>
  </si>
  <si>
    <t>.0561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</si>
  <si>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</si>
  <si>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</si>
  <si>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</si>
  <si>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</si>
  <si>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</si>
  <si>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</si>
  <si>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.0961</t>
  </si>
  <si>
    <t>Subvencija za prevoz đaka i studenata</t>
  </si>
  <si>
    <t>Obilježavanje praznika i drugih značajnijih datuma</t>
  </si>
  <si>
    <t>.0941</t>
  </si>
  <si>
    <t>.0951</t>
  </si>
  <si>
    <t>Jednokratne pomoći za školovanje</t>
  </si>
  <si>
    <t>Transfer za alternativni smještaj iz Budžeta ZDK</t>
  </si>
  <si>
    <t>.0811</t>
  </si>
  <si>
    <t>1.2.8.</t>
  </si>
  <si>
    <t>1.2.9.</t>
  </si>
  <si>
    <t>1.2.10.</t>
  </si>
  <si>
    <t>1.2.11.</t>
  </si>
  <si>
    <t>1.2.12.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</si>
  <si>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</si>
  <si>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</si>
  <si>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</si>
  <si>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</si>
  <si>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</si>
  <si>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</si>
  <si>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</si>
  <si>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1.2.17.</t>
  </si>
  <si>
    <t>1.2.18.</t>
  </si>
  <si>
    <t>.0911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</si>
  <si>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</si>
  <si>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</si>
  <si>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</si>
  <si>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</si>
  <si>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</si>
  <si>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</si>
  <si>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</si>
  <si>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</si>
  <si>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</si>
  <si>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</si>
  <si>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.0841</t>
  </si>
  <si>
    <t>Transfer za pomoć vjerskim zajednicama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</si>
  <si>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</si>
  <si>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</si>
  <si>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</si>
  <si>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</si>
  <si>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</si>
  <si>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</si>
  <si>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</si>
  <si>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</si>
  <si>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</si>
  <si>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</si>
  <si>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</si>
  <si>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</si>
  <si>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</si>
  <si>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</si>
  <si>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</si>
  <si>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</si>
  <si>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</si>
  <si>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Izdaci za održavanje sistema kvaliteta</t>
  </si>
  <si>
    <t>1.4.</t>
  </si>
  <si>
    <t>1.4.1.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</si>
  <si>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</si>
  <si>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</si>
  <si>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</si>
  <si>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</si>
  <si>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</si>
  <si>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Izdaci za naknade vijećnicima</t>
  </si>
  <si>
    <t>.0321</t>
  </si>
  <si>
    <t>izdaci za bankarske i usluge osiguranja</t>
  </si>
  <si>
    <t>Socijalna davanja iz sredstava Zeničko-dobojskog kantona</t>
  </si>
  <si>
    <t>UKUPNI IZDACI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</si>
  <si>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</si>
  <si>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</si>
  <si>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</si>
  <si>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</si>
  <si>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</si>
  <si>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</si>
  <si>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</si>
  <si>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</si>
  <si>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</si>
  <si>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</si>
  <si>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</si>
  <si>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</si>
  <si>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</si>
  <si>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</si>
  <si>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</si>
  <si>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</si>
  <si>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Transfer za sondažna arheološka iskopavanja</t>
  </si>
  <si>
    <t>Sufinansiranje za apliciranje viših nivoa vlasti, domaćih i ino.organiz. i EU fondova</t>
  </si>
  <si>
    <t>2.</t>
  </si>
  <si>
    <t>1.</t>
  </si>
  <si>
    <t>4.</t>
  </si>
  <si>
    <t>TEKUĆI  TRANSFERI</t>
  </si>
  <si>
    <t>Primljeni transferi od ostalih nivoa vlasti</t>
  </si>
  <si>
    <t>Naknada za vatrogastvo</t>
  </si>
  <si>
    <t>Stipendije za nadarene učenike osnovnih i srednjih škola</t>
  </si>
  <si>
    <t>1.2.29.</t>
  </si>
  <si>
    <t>Stipendije studentima Ministarstva za boračka pitanja ZDK</t>
  </si>
  <si>
    <t>Stipendije studentima Ministarstva za obrazovanje,nauku.....ZDK</t>
  </si>
  <si>
    <t xml:space="preserve">Izdaci za rad komisija (teh.pregled, proc.prom.vrij.nekretnina i legalizacija) </t>
  </si>
  <si>
    <t xml:space="preserve">O P I S </t>
  </si>
  <si>
    <t>razdjel   kod potr jedinice</t>
  </si>
  <si>
    <t>red.  br.</t>
  </si>
  <si>
    <t>ekonom kod</t>
  </si>
  <si>
    <t>Izdaci za gorivo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</si>
  <si>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</si>
  <si>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</si>
  <si>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</si>
  <si>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</si>
  <si>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</si>
  <si>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</si>
  <si>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</si>
  <si>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Ulaganja iz Fonda korišćenja šuma</t>
  </si>
  <si>
    <t>Transfer iz oblasti društvenih djelatnosti</t>
  </si>
  <si>
    <t>Transferi za JU Za predškolski odgoj</t>
  </si>
  <si>
    <t>Transferi za JU Gradska biblioteka</t>
  </si>
  <si>
    <t>Transferi za JU Zavičajni muzej</t>
  </si>
  <si>
    <t>Rekonstrukcija postojećeg i izgradnja novih skloništa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</si>
  <si>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</si>
  <si>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</si>
  <si>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</si>
  <si>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</si>
  <si>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</si>
  <si>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Izdaci za odvoz i deponovanje otpada</t>
  </si>
  <si>
    <t>Izdaci za Program tekućeg održavanja</t>
  </si>
  <si>
    <t>1.1.10.</t>
  </si>
  <si>
    <t>Projektna dokumentacija, revizija projektne dokumentacije i elaborati</t>
  </si>
  <si>
    <t xml:space="preserve">Pomoći pripadnicima boračkih populacija </t>
  </si>
  <si>
    <t>Izdaci za usluge objave postupaka javnih nabavki</t>
  </si>
  <si>
    <t>1.3.3.1.</t>
  </si>
  <si>
    <t>Prihodi od indirektnih poreza na ime finan.autocesta i dr.cesta u FBiH</t>
  </si>
  <si>
    <t xml:space="preserve">UKUPNI PRIHODI </t>
  </si>
  <si>
    <t>Stalna i povremena socijalna davanja iz budžeta Grada Visoko</t>
  </si>
  <si>
    <t>Naknada iz funkcionalne premije osig. od autoodgov.za vatrog.jed.</t>
  </si>
  <si>
    <t xml:space="preserve">Transferi mjesnim zajednicama za rad savjeta </t>
  </si>
  <si>
    <t>Transfer za podršku radu Memorijalnog centra Srebrenica-Potočari</t>
  </si>
  <si>
    <t>Transferi za JU Centar za kulturu,sport i informisanje</t>
  </si>
  <si>
    <t>Izdaci za Program komunalnih djelatnosti (Program)</t>
  </si>
  <si>
    <t>Refundiranje izdataka za otplatu kredita za infrastrukturu</t>
  </si>
  <si>
    <t>1.2.31.</t>
  </si>
  <si>
    <t>Transfer za programe i projekte za podršku mladima</t>
  </si>
  <si>
    <t>Transfer za Udruženje Srce za djecu oboljelu od raka</t>
  </si>
  <si>
    <t>Program kapitalnih ulaganja iz sred.viših nivoa vlasti (FBiH,ZDK,vodne naknade i dr.)</t>
  </si>
  <si>
    <t xml:space="preserve">Program kapitalnih ulaganja iz sredstava Gradskog budžeta </t>
  </si>
  <si>
    <t>Primljeni transferi od viših nivoa vlasti</t>
  </si>
  <si>
    <t>1.2.32.</t>
  </si>
  <si>
    <t xml:space="preserve">Transferi za isplatu šteta iz sredstava poseb.naknada za zaštitu... </t>
  </si>
  <si>
    <t>Stipendije za studente iz budžeta Grada</t>
  </si>
  <si>
    <t>Transferi za sufinan.rada hitne med.pomoći u JU Dom zdravlja</t>
  </si>
  <si>
    <t>1.2.33.</t>
  </si>
  <si>
    <t>1.2.34.</t>
  </si>
  <si>
    <t>Transfer za JU Dom zdravlja za plaćanje usluga specijaliste urologa i ortopeda</t>
  </si>
  <si>
    <t>Transfer za JU Dom zdravlja za plaćanje kirije u područnoj ambulanti Poriječani</t>
  </si>
  <si>
    <t xml:space="preserve">Realizacija prenesenih projekata iz prethodnih godina u oblasti kapitalnih ulaganja </t>
  </si>
  <si>
    <t>1.2.19.</t>
  </si>
  <si>
    <t>1.2.28.</t>
  </si>
  <si>
    <t>UKUPNO</t>
  </si>
  <si>
    <t xml:space="preserve">UKUPNO </t>
  </si>
  <si>
    <t>1.1.11.</t>
  </si>
  <si>
    <t>1.3.9.</t>
  </si>
  <si>
    <t>01 01 001</t>
  </si>
  <si>
    <t>02 01 001</t>
  </si>
  <si>
    <t>03 01 001</t>
  </si>
  <si>
    <t>04 01 001</t>
  </si>
  <si>
    <t>05 01 001</t>
  </si>
  <si>
    <t>06 01 001</t>
  </si>
  <si>
    <t>07 01 001</t>
  </si>
  <si>
    <t>08 01 001</t>
  </si>
  <si>
    <t>09 01 001</t>
  </si>
  <si>
    <t>10 01 001</t>
  </si>
  <si>
    <t>20 01 001</t>
  </si>
  <si>
    <t>UKUPNI IZDACI POTROŠAČKE JEDINICE 01 01 001</t>
  </si>
  <si>
    <t>UKUPNI IZDACI POTROŠAČKE JEDINICE 02 01 001</t>
  </si>
  <si>
    <t>UKUPNI IZDACI POTROŠAČKE JEDINICE 03 01 001</t>
  </si>
  <si>
    <t>UKUPNI IZDACI POTROŠAČKE JEDINICE 04 01 001</t>
  </si>
  <si>
    <t>Preventivne mjere zaštite od posljedica prir.i dr.nesreća (nenamjenska sredstva budžeta)</t>
  </si>
  <si>
    <t>UKUPNI IZDACI POTROŠAČKE JEDINICE 05 01 001</t>
  </si>
  <si>
    <t>UKUPNI IZDACI POTROŠAČKE JEDINICE 06 011 001</t>
  </si>
  <si>
    <t>UKUPNI IZDACI POTROŠAČKE JEDINICE 07 01 001</t>
  </si>
  <si>
    <t>UKUPNI IZDACI POTROŠAČKE JEDINICE 08 01 001</t>
  </si>
  <si>
    <t>UKUPNI IZDACI POTROŠAČKE JEDINICE 09 01 001</t>
  </si>
  <si>
    <t>UKUPNI IZDACI POTROŠAČKE JEDINICE 10 01 001</t>
  </si>
  <si>
    <t xml:space="preserve">UKUPNI IZDACI POTROŠAČKE JEDINICE 20 01 001 </t>
  </si>
  <si>
    <t>Izdaci za izgradnju,rušenje,adaptaciju i održavanje objekata u vlasništvu Grada</t>
  </si>
  <si>
    <t>Transferi privatnim preduzećima (poljoprivreda, poduzetništvo i sanacija šteta)</t>
  </si>
  <si>
    <t>Prihodi od organizacije manifestacije "Visočko ljeto"</t>
  </si>
  <si>
    <t>Transfer za održavanje manifestacije "Visočko ljeto"</t>
  </si>
  <si>
    <t>Podrška projektima izrade Monografija (Visoko 92-95,monografija o pojedincima iz ratnog perioda i sl.)</t>
  </si>
  <si>
    <t>Transfer za djecu sa hroničnim oboljenjem i poteškoćama u razvoju</t>
  </si>
  <si>
    <t>Jednokratni poklon za novorođeno dijete</t>
  </si>
  <si>
    <t>Izdaci za ugovorene usluge (nenamjenska sredstva budžeta)</t>
  </si>
  <si>
    <t>Transferi za isplatu šteta (nenamjenska sredstva budžeta)</t>
  </si>
  <si>
    <t xml:space="preserve">Nabavka opreme iz sredstava poseb.naknada za osig.od požara i autoodgovornosti </t>
  </si>
  <si>
    <t>Transferi pojedincima (podrška vantjelesnoj oplodnji)</t>
  </si>
  <si>
    <t>SLUŽBA ZA BORAČKO-INVALIDSKU ZAŠTITU I DRUŠTVENE DJELATNOSTI</t>
  </si>
  <si>
    <t>SLUŽBA CIVILNE ZAŠTITE</t>
  </si>
  <si>
    <t>SLUŽBA ZA OPĆU UPRAVU I ZAJEDNIČKE POSLOVE</t>
  </si>
  <si>
    <t xml:space="preserve"> SLUŽBA KABINETA GRADONAČELNIKA </t>
  </si>
  <si>
    <t xml:space="preserve"> STRUČNA SLUŽBA ZA GRADSKOG VIJEĆA</t>
  </si>
  <si>
    <t xml:space="preserve"> SLUŽBA INTERNE REVIZIJE</t>
  </si>
  <si>
    <t>PRAVOBRANILAŠTVO GRADA</t>
  </si>
  <si>
    <t>JAVNA USTANOVA CENTAR ZA SOCIJALNI RAD</t>
  </si>
  <si>
    <t>SINTETIČKI PREGLED IZDATAKA</t>
  </si>
  <si>
    <r>
      <t>Transfer za podršku radu udruženja "Mladi volonteri" -</t>
    </r>
    <r>
      <rPr>
        <sz val="9"/>
        <color rgb="FFFF0000"/>
        <rFont val="Times New Roman"/>
        <family val="1"/>
      </rPr>
      <t xml:space="preserve"> </t>
    </r>
    <r>
      <rPr>
        <sz val="9"/>
        <rFont val="Times New Roman"/>
        <family val="1"/>
        <charset val="238"/>
      </rPr>
      <t>rad javne kuhinje</t>
    </r>
  </si>
  <si>
    <t>KAPITALNI TRANSFERI</t>
  </si>
  <si>
    <t>4.1.</t>
  </si>
  <si>
    <t>4.1.1.</t>
  </si>
  <si>
    <t>Primljeni kapitalni transferi od ostalih nivoa vlasti</t>
  </si>
  <si>
    <t>Primljeni kapitalni transferi od viših nivoa vlasti</t>
  </si>
  <si>
    <t>4.1.1.1.</t>
  </si>
  <si>
    <t>Transferi za podrški službama zaštite i spašavanja u JP iz sredstava poseb.naknada za zaštitu...</t>
  </si>
  <si>
    <t>Transferi za angažovanje dr.učesnika u provođenju zaštite i spašavanja iz sredstava poseb.naknada za zaštitu...</t>
  </si>
  <si>
    <t>Socijalna davanja iz sredstava Federacije Bosne i Hercegovine</t>
  </si>
  <si>
    <t>Transferi iz FBiH za korisnike Centra za socijalni rad</t>
  </si>
  <si>
    <t>Izdaci za reprezentaciju</t>
  </si>
  <si>
    <t>Transfer za podršku boračkom udruženju UG RVI</t>
  </si>
  <si>
    <t>Transfer za podršku boračkom udruženju UG PPB</t>
  </si>
  <si>
    <t>Transfer za podršku boračkom udruženju UG DNRP</t>
  </si>
  <si>
    <t>Transfer za podršku boračkom udruženju UG JOB</t>
  </si>
  <si>
    <t>Transfer za NK Bosna</t>
  </si>
  <si>
    <t>Transfer za JU OŠ Safvet beg Bašagić-vanjski sportski teren</t>
  </si>
  <si>
    <t>Transfer za JU OŠ Musa Ćazim Ćatić-stolovi i stolice za učionice</t>
  </si>
  <si>
    <t>Transfer za JU MSŠ Hazim Šabanović-sanacija mokrih čvorova</t>
  </si>
  <si>
    <t>Transfer za održavanje Sarajevo film festivala Visoko</t>
  </si>
  <si>
    <t>Projekti po javnom pozivu za NVO (sport,kultura,mladi,osobe sa invaliditetom i ostalo)</t>
  </si>
  <si>
    <t xml:space="preserve">Transfer za RK Bosna </t>
  </si>
  <si>
    <t>Transfer za Gradski nogometni savez</t>
  </si>
  <si>
    <t>Podrška projektu deminiranja (nenamjenska sredstva budžeta)</t>
  </si>
  <si>
    <t>Izdaci za reprezentaciju (nenamjenska sredstva budžeta)</t>
  </si>
  <si>
    <t>Izdaci za volonterski rad-javni poziv</t>
  </si>
  <si>
    <t>1.3.10.</t>
  </si>
  <si>
    <t>1.3.11.</t>
  </si>
  <si>
    <t>Naknade za provođenje izbora i članovima Izborne komisije</t>
  </si>
  <si>
    <t>Prenesena sredstva primitaka od kreditnog zaduživanja</t>
  </si>
  <si>
    <t>Transferi pojedincima (socijalna davanja i pomoći za liječenje)</t>
  </si>
  <si>
    <t>Transferi pojedincima (ostvareni rezultati u sportu,nauci,kulturi....)</t>
  </si>
  <si>
    <t>1.2.35.</t>
  </si>
  <si>
    <t>1.2.36.</t>
  </si>
  <si>
    <t xml:space="preserve"> II PRIMICI</t>
  </si>
  <si>
    <t>5.</t>
  </si>
  <si>
    <t>Transferi za podrški službama zaštite i spašavanja u UG za provođenje obuka,vježbi i edukacija iz sredstava poseb.naknada za zaštitu...</t>
  </si>
  <si>
    <t>Transferi za podrški službama zaštite i spašavanja u JP za provođenje obuka,vježbi i edukacija iz sredstava poseb.naknada za zaštitu...</t>
  </si>
  <si>
    <t>Transferi za podrški službama zaštite i spašavanja u JU za provođenje obuka,vježbi i edukacija iz sredstava poseb.naknada za zaštitu...</t>
  </si>
  <si>
    <t>1.2.37.</t>
  </si>
  <si>
    <t>1.2.38.</t>
  </si>
  <si>
    <t>1.2.39.</t>
  </si>
  <si>
    <t>1.2.40.</t>
  </si>
  <si>
    <t>1.2.30.</t>
  </si>
  <si>
    <t>Izdaci za zbrinjavanje pasa lutalica</t>
  </si>
  <si>
    <t>Ostale neplanirane uplate (prihodi po ranijim propisima)</t>
  </si>
  <si>
    <t>Transfer za udruženje žena oboljelih od karcinoma "Srcem zajedno"-prevent.pregled za žene iznad 18g</t>
  </si>
  <si>
    <t>PLAN ZA DEVET MJESECI</t>
  </si>
  <si>
    <t xml:space="preserve">Transferi za isplatu nagrada pripadnicima Službi zaštite i spašavanja iz sredstava poseb.naknada za zaštitu... </t>
  </si>
  <si>
    <t xml:space="preserve">Izdaci za Program Fonda zaštite okoline ZDK  </t>
  </si>
  <si>
    <t>Transfer za NK Liješeva</t>
  </si>
  <si>
    <t>1.4.8.</t>
  </si>
  <si>
    <t>Transferi međunarodnim organizacijama</t>
  </si>
  <si>
    <t>Oprema za razvoj turističke infrastrukture (šadrvani...)</t>
  </si>
  <si>
    <t xml:space="preserve">Transfer za troškove administracije za radove na zgradi Hitne medicinske pomoći </t>
  </si>
  <si>
    <t>Transfer za JP Veterinarska stanica za vakcinaciju,čipovanje,izdavanje pasoša i sterilizaciju pasa lutalica i vlasničkih pasa</t>
  </si>
  <si>
    <t>Transfer za JP Željeznice FBiH za održavanje pružnih prelaza</t>
  </si>
  <si>
    <t>Usluge sevis.opreme i vozila,nabavka dijelova i pjene za gašenje požara (nenamjenska sredstva budžeta)</t>
  </si>
  <si>
    <t>Transferi za  MZ za interv.mjere zaštite od posljedica prir.i dr.nesreća iz sredstava poseb.naknada za zaštitu...</t>
  </si>
  <si>
    <t>Subvencije za komunalne usluge za penzionere sa minimalnom penzijom i korisnike stalne novčane pomoći-korisnike gradskog odvoza komunalnog otpada putem JKP Visoko</t>
  </si>
  <si>
    <t>Popravka i rekonstrukcija krova na zgradi JU Centar za socijalni rad</t>
  </si>
  <si>
    <t>Povrat nerealizovanih sredstava</t>
  </si>
  <si>
    <t>Sanacija puta u naselju Zbilje i postavljanje zaštitnih barijera od poplave u naselju Prijeko iz sred.viših nivoa vlasti</t>
  </si>
  <si>
    <t>BUDŽET ZA 2025.g</t>
  </si>
  <si>
    <t>SLUŽBA ZA URBANIZAM,  IMOVINSKO-PRAVNE,  GEODETSKE POSLOVE I KATASTAR NEKRETNINA</t>
  </si>
  <si>
    <t>SLUŽBA ZA INFRASTRUKTURU, EKOLOGIJU, KOMUNALNE                                                 I INSPEKCIJSKE POSLOVE</t>
  </si>
  <si>
    <t>red. broj</t>
  </si>
  <si>
    <t>PRIHODI</t>
  </si>
  <si>
    <t>Porez na imovinu</t>
  </si>
  <si>
    <t>Prihodi od indirektnih poreza</t>
  </si>
  <si>
    <t>NEPORESKI PRIHODI</t>
  </si>
  <si>
    <t>Prihodi od poduzetničkih aktivnosti i imovine i prihodi od poz.kursnih razlika</t>
  </si>
  <si>
    <t>Naknade i takse i prihodi od pružanja javnih usluga</t>
  </si>
  <si>
    <t>Novčane kazne (neporezne prirode)</t>
  </si>
  <si>
    <t>TEKUĆI TRANSFERI I DONACIJE</t>
  </si>
  <si>
    <t>KAPITALNI TRANSFERI I DONACIJE</t>
  </si>
  <si>
    <t>RASHODI</t>
  </si>
  <si>
    <t>TEKUĆI RASHODI</t>
  </si>
  <si>
    <t>Plaće i naknade troškova zaposlenih</t>
  </si>
  <si>
    <t>Doprinos poslodavca i ostali doprinosi</t>
  </si>
  <si>
    <t>Izdaci za materijal,sitan inventar i usluge</t>
  </si>
  <si>
    <t>2.1.4.</t>
  </si>
  <si>
    <t>Tekući transferi i drugi tekući rashodi</t>
  </si>
  <si>
    <t>2.1.5.</t>
  </si>
  <si>
    <t>2.1.6.</t>
  </si>
  <si>
    <t>Tekuća rezerva</t>
  </si>
  <si>
    <t>TEKUĆI BILANS</t>
  </si>
  <si>
    <t>KAPITALNI PRIMICI</t>
  </si>
  <si>
    <t>KAPITALNI IZDACI</t>
  </si>
  <si>
    <t>5.1.</t>
  </si>
  <si>
    <t>IZDACI ZA NABAVKU STALNIH SREDSTAVA</t>
  </si>
  <si>
    <t>6.</t>
  </si>
  <si>
    <t>NETO NABAVKE STALNIH SREDSTAVA</t>
  </si>
  <si>
    <t>7.</t>
  </si>
  <si>
    <t>NETO POZAJMLJIVANJE(NETO ZADUŽIVANJE)=UKUPAN DEFICIT/SUFICIT</t>
  </si>
  <si>
    <t>8.</t>
  </si>
  <si>
    <t>NETO TRANSAKCIJE U FINANSIJSKOJ IMOVINI</t>
  </si>
  <si>
    <t>9.</t>
  </si>
  <si>
    <t>10.</t>
  </si>
  <si>
    <t>IZDACI ZA OTPLATE DUGOVA</t>
  </si>
  <si>
    <t>11.</t>
  </si>
  <si>
    <t>NETO ZADUŽIVANJE (NETO OTPLATE DUGOVA)</t>
  </si>
  <si>
    <t>UKUPAN FINANSIJSKI REZULTAT</t>
  </si>
  <si>
    <t>12.</t>
  </si>
  <si>
    <t>SVEUKUPNI PRIHODI;PRIMICI;FINANSIRANJE;RAZGRANIČENI PRIHODI I OSTVARENI SUFICIT IZ RANIJEG PERIODA</t>
  </si>
  <si>
    <t>Planska i projektna dokumentacija</t>
  </si>
  <si>
    <t>Nabavka opreme (GPS uređaj i oprema i uređaji za geodete)</t>
  </si>
  <si>
    <t>Transferi za isplatu šteta nastalih djelovanjem prirodnih i drugih nesreća na području Grada  (nenamjenska sredstva budžeta)</t>
  </si>
  <si>
    <t>Transferi za podrški službama zaštite i spašavanja u UG (nenamjenska sredstva budžeta)</t>
  </si>
  <si>
    <t>Transferi za podrški službama zaštite i spašavanja u JP (nenamjenska sredstva budžeta)</t>
  </si>
  <si>
    <t>Studija izvodljivosti okrupnjavanja javnog sektora u Gradu Visoko</t>
  </si>
  <si>
    <t>Transfer za podršku nastupa sportistima na međun.takmičenjima</t>
  </si>
  <si>
    <t xml:space="preserve">Podrška Grada projektima org. i institucija van teritorije grada i BiH </t>
  </si>
  <si>
    <t>3.2.</t>
  </si>
  <si>
    <t>3.2.1.</t>
  </si>
  <si>
    <t>3.2.1.1.</t>
  </si>
  <si>
    <t>TRANSFERI OD MEĐUNARODNIH ORGANIZACIJA</t>
  </si>
  <si>
    <t>Transferi od međunarodnih organizacija</t>
  </si>
  <si>
    <t>NACRT</t>
  </si>
  <si>
    <t xml:space="preserve">  </t>
  </si>
  <si>
    <t xml:space="preserve">                  Na osnovu članova 32. do 66. Zakona o budžetima Federacije Bosne i Hercegovine ("Službene  novine Federacije</t>
  </si>
  <si>
    <t xml:space="preserve"> Bosne  i  Hercegovine" broj 102/13, 9/14, 13/14, 8/15, 91/15, 102/15,104/16, 5/18,11/19,99/19 i 25a/22), člana 12. Zakona </t>
  </si>
  <si>
    <t xml:space="preserve"> o pripadnosti  javnih  prihoda  Federacije Bosne  i  Hercegovine ("Službene novine Federacije Bosne i Hercegovine" broj 22/06,  </t>
  </si>
  <si>
    <t xml:space="preserve"> 43/08,22/09, 17/22,35/14 i 94/15) i člana 21. Statuta Grada Visoko("Službeni glasnik  Grada Visoko" broj 10/21), Gradsko vijeće</t>
  </si>
  <si>
    <t xml:space="preserve"> Visoko na _____________ sjednici održanoj ______________godine donijelo je:</t>
  </si>
  <si>
    <t xml:space="preserve">               </t>
  </si>
  <si>
    <t xml:space="preserve">                                                                   </t>
  </si>
  <si>
    <t xml:space="preserve">     I. OPĆI DIO</t>
  </si>
  <si>
    <t xml:space="preserve">                                                       član 1.</t>
  </si>
  <si>
    <t>(sadržaj)</t>
  </si>
  <si>
    <t>BUDŽET 2025.g</t>
  </si>
  <si>
    <t>index promjene</t>
  </si>
  <si>
    <t>NEUTROŠENA SREDSTVA PRIMITAKA IZ PRETHODNE GODINE</t>
  </si>
  <si>
    <t xml:space="preserve">                                                    član 2.</t>
  </si>
  <si>
    <t>(prihodi i izdaci)</t>
  </si>
  <si>
    <t xml:space="preserve">                                                                                                                         </t>
  </si>
  <si>
    <t>Izdaci za ugovorene usluge</t>
  </si>
  <si>
    <t>Podrška realizaciji projekata međunarodnih organizacija</t>
  </si>
  <si>
    <t>SLUŽBA ZA FINANSIJE,  PRIVREDU,  POSLOVNE PROSTORE I EKONOMSKI RAZVOJ</t>
  </si>
  <si>
    <t>NACRT BUDŽETA      ZA 2026.g</t>
  </si>
  <si>
    <t>INDEX PROMJENE</t>
  </si>
  <si>
    <t>Podrška biznisu,privrednicima i obrtnicima</t>
  </si>
  <si>
    <t>Subvencija za održavanje redovnih linija javnog prevoza putnika na području Grada Visoko</t>
  </si>
  <si>
    <t>Transfer za podršku boračkom udruženju Patriotska liga</t>
  </si>
  <si>
    <t>Transfer za Crveni križ/krst Visoko</t>
  </si>
  <si>
    <t>1.2.41.</t>
  </si>
  <si>
    <t>Transfer za JU Dom zdravlja za specijalizaciju ljekara</t>
  </si>
  <si>
    <t>1.2.42.</t>
  </si>
  <si>
    <t>Transfer za JU Dom zdravlja za kiriju i završetak radova na izgradnji područne ambulante Poriječani</t>
  </si>
  <si>
    <t xml:space="preserve">                      BUDŽET GRADA VISOKO ZA 2026.GODINU  </t>
  </si>
  <si>
    <t>Budžet Grada Visoko (u daljem tekstu Budžet) za 2026.godinu sastoji se od pregleda prihoda i primitaka, te rashoda i izdataka:</t>
  </si>
  <si>
    <t xml:space="preserve">Prihodi i primici, rashodi i izdaci po grupama utvrđuju se u bilansu prihoda i izdataka za 2026.godinu kako slijedi:  </t>
  </si>
  <si>
    <t>član 3.</t>
  </si>
  <si>
    <t>(izdaci po budžetskim korisnicima)</t>
  </si>
  <si>
    <t>član 4.</t>
  </si>
  <si>
    <t>(korištenje tekuće rezerve)</t>
  </si>
  <si>
    <t>Zakona o budžetima Federacije Bosne i Hercegovine ("Službene novine Federacije Bosne i Hercegovine" broj 102/13,9/14,13/14,8/15,91/15,</t>
  </si>
  <si>
    <t>102/15,104/16,5/18,11/19,99/19 i 25a/22).</t>
  </si>
  <si>
    <t>član 5.</t>
  </si>
  <si>
    <t>(završne odredbe)</t>
  </si>
  <si>
    <t xml:space="preserve">Broj: </t>
  </si>
  <si>
    <t xml:space="preserve">                                                                                                             PREDSJEDAVAJUĆI</t>
  </si>
  <si>
    <t xml:space="preserve">Datum: </t>
  </si>
  <si>
    <t xml:space="preserve">                                                                                                   GRADSKOG VIJEĆA VISOKO</t>
  </si>
  <si>
    <t>Visoko</t>
  </si>
  <si>
    <t>Almir Ljeskovica</t>
  </si>
  <si>
    <t xml:space="preserve">U tekuću rezervu u 2026.godini izdvojit će se iznos od 20.000,00 KM ili 0,06 % od ukupnih izdataka,a koristit će se u skladu sa članom 60. i 61. </t>
  </si>
  <si>
    <t>Budžet stupa na snagu danom objavljivanja u Službenom glasniku Grada Visoko, a primjenjivat će se od 01.01.2026.godine.</t>
  </si>
  <si>
    <t>BUDŽET 2026.g</t>
  </si>
  <si>
    <t>Primici od kreditnog zaduživanja (nerealizovana sredstva iz prethodnog perioda)</t>
  </si>
  <si>
    <t xml:space="preserve">Primljeni tekući transferi </t>
  </si>
  <si>
    <t xml:space="preserve">Primljeni kapitalni transferi </t>
  </si>
  <si>
    <t>PRIMICI OD ZADUŽIVANJA (neutrošena sredstva primitaka iz prethodnih godina)</t>
  </si>
  <si>
    <t>Izdaci u Budžetu za 2026.godinu u iznosu od 32.490.000,00 KM raspoređuje se po korisnicima u Posebnom dijelu Budžeta kako slijedi:</t>
  </si>
  <si>
    <t>2.4.1.2.</t>
  </si>
  <si>
    <t>2.4.1.3.</t>
  </si>
  <si>
    <t>2.4.1.4.</t>
  </si>
  <si>
    <t>2.4.2.</t>
  </si>
  <si>
    <t>2.4.2.1.</t>
  </si>
  <si>
    <t>2.4.3.</t>
  </si>
  <si>
    <t>2.4.3.1.</t>
  </si>
  <si>
    <t>2.4.4.</t>
  </si>
  <si>
    <t>2.4.4.1.</t>
  </si>
  <si>
    <t>2.4.4.2.</t>
  </si>
  <si>
    <t>2.5.2.2.</t>
  </si>
  <si>
    <t>2.5.2.3.</t>
  </si>
  <si>
    <t>2.5.4.3.</t>
  </si>
  <si>
    <t>2.5.4.4.</t>
  </si>
  <si>
    <t>3.1.1.2.</t>
  </si>
  <si>
    <t>3.1.1.3.</t>
  </si>
  <si>
    <t>Podrška biznisu,privrednicima i obrtnicima u skladu sa potpisanim Memorandumom o razumijevanju sa org.Caritas Svicarska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</si>
</sst>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color rgb="FFFF0000"/>
      <name val="Times New Roman"/>
      <family val="1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1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Font="1"/>
    <xf numFmtId="0" fontId="2" fillId="2" borderId="4" xfId="1" applyNumberFormat="1" applyFont="1" applyBorder="1"/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8" xfId="0" applyFont="1" applyBorder="1"/>
    <xf numFmtId="0" fontId="7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10" fillId="0" borderId="10" xfId="0" applyFont="1" applyBorder="1"/>
    <xf numFmtId="0" fontId="9" fillId="0" borderId="0" xfId="0" applyFont="1"/>
    <xf numFmtId="0" fontId="6" fillId="0" borderId="10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right"/>
    </xf>
    <xf numFmtId="0" fontId="10" fillId="0" borderId="8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Font="1" applyBorder="1"/>
    <xf numFmtId="0" fontId="2" fillId="2" borderId="9" xfId="1" applyNumberFormat="1" applyFont="1" applyBorder="1" applyAlignment="1">
      <alignment wrapText="1"/>
    </xf>
    <xf numFmtId="0" fontId="6" fillId="0" borderId="10" xfId="0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3" fontId="3" fillId="2" borderId="4" xfId="1" applyNumberFormat="1" applyFont="1" applyBorder="1" applyAlignment="1">
      <alignment horizontal="center"/>
    </xf>
    <xf numFmtId="3" fontId="3" fillId="2" borderId="5" xfId="1" applyNumberFormat="1" applyFont="1" applyBorder="1" applyAlignment="1">
      <alignment horizontal="center"/>
    </xf>
    <xf numFmtId="3" fontId="3" fillId="2" borderId="9" xfId="1" applyNumberFormat="1" applyFont="1" applyBorder="1"/>
    <xf numFmtId="3" fontId="8" fillId="0" borderId="8" xfId="0" applyNumberFormat="1" applyFont="1" applyBorder="1"/>
    <xf numFmtId="3" fontId="10" fillId="0" borderId="10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0" fillId="0" borderId="8" xfId="0" applyNumberFormat="1" applyFont="1" applyBorder="1"/>
    <xf numFmtId="3" fontId="5" fillId="0" borderId="4" xfId="0" applyNumberFormat="1" applyFont="1" applyBorder="1"/>
    <xf numFmtId="3" fontId="3" fillId="2" borderId="11" xfId="1" applyNumberFormat="1" applyFont="1" applyBorder="1"/>
    <xf numFmtId="3" fontId="10" fillId="0" borderId="4" xfId="0" applyNumberFormat="1" applyFont="1" applyBorder="1"/>
    <xf numFmtId="3" fontId="8" fillId="0" borderId="10" xfId="0" applyNumberFormat="1" applyFont="1" applyBorder="1"/>
    <xf numFmtId="0" fontId="16" fillId="0" borderId="0" xfId="0" applyFont="1"/>
    <xf numFmtId="0" fontId="17" fillId="0" borderId="0" xfId="0" applyFont="1"/>
    <xf numFmtId="0" fontId="7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7" fillId="0" borderId="0" xfId="0" applyFont="1" applyAlignment="1">
      <alignment horizontal="right"/>
    </xf>
    <xf numFmtId="3" fontId="17" fillId="0" borderId="0" xfId="0" applyNumberFormat="1" applyFont="1"/>
    <xf numFmtId="3" fontId="14" fillId="2" borderId="5" xfId="1" applyNumberFormat="1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20" fillId="0" borderId="0" xfId="0" applyFont="1"/>
    <xf numFmtId="0" fontId="2" fillId="2" borderId="4" xfId="1" applyNumberFormat="1" applyFont="1" applyBorder="1" applyAlignment="1">
      <alignment horizontal="center"/>
    </xf>
    <xf numFmtId="3" fontId="20" fillId="0" borderId="0" xfId="0" applyNumberFormat="1" applyFont="1"/>
    <xf numFmtId="3" fontId="5" fillId="3" borderId="10" xfId="0" applyNumberFormat="1" applyFont="1" applyFill="1" applyBorder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3" fontId="5" fillId="3" borderId="4" xfId="0" applyNumberFormat="1" applyFont="1" applyFill="1" applyBorder="1"/>
    <xf numFmtId="3" fontId="10" fillId="3" borderId="10" xfId="0" applyNumberFormat="1" applyFont="1" applyFill="1" applyBorder="1"/>
    <xf numFmtId="0" fontId="22" fillId="0" borderId="10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2" fillId="2" borderId="9" xfId="1" applyNumberFormat="1" applyFont="1" applyBorder="1" applyAlignment="1">
      <alignment horizontal="center" wrapText="1"/>
    </xf>
    <xf numFmtId="0" fontId="2" fillId="2" borderId="11" xfId="1" applyNumberFormat="1" applyFont="1" applyBorder="1" applyAlignment="1">
      <alignment horizontal="center"/>
    </xf>
    <xf numFmtId="0" fontId="2" fillId="2" borderId="9" xfId="1" applyNumberFormat="1" applyFont="1" applyBorder="1" applyAlignment="1">
      <alignment horizontal="center"/>
    </xf>
    <xf numFmtId="3" fontId="6" fillId="0" borderId="0" xfId="0" applyNumberFormat="1" applyFont="1"/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5" fillId="0" borderId="10" xfId="0" applyFont="1" applyBorder="1" applyAlignment="1">
      <alignment wrapText="1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right"/>
    </xf>
    <xf numFmtId="0" fontId="10" fillId="0" borderId="10" xfId="0" applyFont="1" applyBorder="1" applyAlignment="1">
      <alignment wrapText="1"/>
    </xf>
    <xf numFmtId="3" fontId="10" fillId="0" borderId="10" xfId="0" applyNumberFormat="1" applyFont="1" applyBorder="1" applyAlignment="1"/>
    <xf numFmtId="1" fontId="5" fillId="0" borderId="10" xfId="0" applyNumberFormat="1" applyFont="1" applyBorder="1" applyAlignment="1"/>
    <xf numFmtId="0" fontId="25" fillId="0" borderId="10" xfId="0" applyFont="1" applyBorder="1" applyAlignment="1">
      <alignment horizontal="right"/>
    </xf>
    <xf numFmtId="0" fontId="25" fillId="0" borderId="10" xfId="0" applyFont="1" applyBorder="1" applyAlignment="1">
      <alignment wrapText="1"/>
    </xf>
    <xf numFmtId="3" fontId="25" fillId="0" borderId="10" xfId="0" applyNumberFormat="1" applyFont="1" applyBorder="1" applyAlignment="1"/>
    <xf numFmtId="0" fontId="5" fillId="0" borderId="10" xfId="0" applyFont="1" applyBorder="1" applyAlignment="1">
      <alignment horizontal="right"/>
    </xf>
    <xf numFmtId="3" fontId="5" fillId="0" borderId="10" xfId="0" applyNumberFormat="1" applyFont="1" applyBorder="1" applyAlignment="1"/>
    <xf numFmtId="0" fontId="17" fillId="0" borderId="0" xfId="0" applyFont="1" applyBorder="1" applyAlignment="1">
      <alignment horizontal="right"/>
    </xf>
    <xf numFmtId="0" fontId="17" fillId="0" borderId="0" xfId="0" applyFont="1" applyBorder="1"/>
    <xf numFmtId="3" fontId="17" fillId="0" borderId="0" xfId="0" applyNumberFormat="1" applyFont="1" applyBorder="1"/>
    <xf numFmtId="0" fontId="2" fillId="2" borderId="9" xfId="1" applyNumberFormat="1" applyFont="1" applyBorder="1" applyAlignment="1">
      <alignment horizontal="left" wrapText="1"/>
    </xf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2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3" fontId="0" fillId="0" borderId="0" xfId="0" applyNumberFormat="1"/>
    <xf numFmtId="0" fontId="17" fillId="0" borderId="0" xfId="0" applyNumberFormat="1" applyFont="1"/>
    <xf numFmtId="0" fontId="17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8"/>
  <sheetViews>
    <sheetView zoomScale="140" zoomScaleNormal="140" workbookViewId="0">
      <selection activeCell="B15" sqref="B15"/>
    </sheetView>
  </sheetViews>
  <sheetFormatPr defaultRowHeight="15"/>
  <cols>
    <col min="1" max="1" width="6.140625" customWidth="1"/>
    <col min="2" max="2" width="73.28515625" customWidth="1"/>
    <col min="3" max="3" width="13.42578125" customWidth="1"/>
    <col min="4" max="4" width="13.140625" customWidth="1"/>
    <col min="5" max="5" width="10.5703125" customWidth="1"/>
    <col min="256" max="256" width="6.140625" customWidth="1"/>
    <col min="257" max="257" width="56.85546875" customWidth="1"/>
    <col min="258" max="258" width="22.85546875" customWidth="1"/>
    <col min="259" max="259" width="10.5703125" customWidth="1"/>
    <col min="512" max="512" width="6.140625" customWidth="1"/>
    <col min="513" max="513" width="56.85546875" customWidth="1"/>
    <col min="514" max="514" width="22.85546875" customWidth="1"/>
    <col min="515" max="515" width="10.5703125" customWidth="1"/>
    <col min="768" max="768" width="6.140625" customWidth="1"/>
    <col min="769" max="769" width="56.85546875" customWidth="1"/>
    <col min="770" max="770" width="22.85546875" customWidth="1"/>
    <col min="771" max="771" width="10.5703125" customWidth="1"/>
    <col min="1024" max="1024" width="6.140625" customWidth="1"/>
    <col min="1025" max="1025" width="56.85546875" customWidth="1"/>
    <col min="1026" max="1026" width="22.85546875" customWidth="1"/>
    <col min="1027" max="1027" width="10.5703125" customWidth="1"/>
    <col min="1280" max="1280" width="6.140625" customWidth="1"/>
    <col min="1281" max="1281" width="56.85546875" customWidth="1"/>
    <col min="1282" max="1282" width="22.85546875" customWidth="1"/>
    <col min="1283" max="1283" width="10.5703125" customWidth="1"/>
    <col min="1536" max="1536" width="6.140625" customWidth="1"/>
    <col min="1537" max="1537" width="56.85546875" customWidth="1"/>
    <col min="1538" max="1538" width="22.85546875" customWidth="1"/>
    <col min="1539" max="1539" width="10.5703125" customWidth="1"/>
    <col min="1792" max="1792" width="6.140625" customWidth="1"/>
    <col min="1793" max="1793" width="56.85546875" customWidth="1"/>
    <col min="1794" max="1794" width="22.85546875" customWidth="1"/>
    <col min="1795" max="1795" width="10.5703125" customWidth="1"/>
    <col min="2048" max="2048" width="6.140625" customWidth="1"/>
    <col min="2049" max="2049" width="56.85546875" customWidth="1"/>
    <col min="2050" max="2050" width="22.85546875" customWidth="1"/>
    <col min="2051" max="2051" width="10.5703125" customWidth="1"/>
    <col min="2304" max="2304" width="6.140625" customWidth="1"/>
    <col min="2305" max="2305" width="56.85546875" customWidth="1"/>
    <col min="2306" max="2306" width="22.85546875" customWidth="1"/>
    <col min="2307" max="2307" width="10.5703125" customWidth="1"/>
    <col min="2560" max="2560" width="6.140625" customWidth="1"/>
    <col min="2561" max="2561" width="56.85546875" customWidth="1"/>
    <col min="2562" max="2562" width="22.85546875" customWidth="1"/>
    <col min="2563" max="2563" width="10.5703125" customWidth="1"/>
    <col min="2816" max="2816" width="6.140625" customWidth="1"/>
    <col min="2817" max="2817" width="56.85546875" customWidth="1"/>
    <col min="2818" max="2818" width="22.85546875" customWidth="1"/>
    <col min="2819" max="2819" width="10.5703125" customWidth="1"/>
    <col min="3072" max="3072" width="6.140625" customWidth="1"/>
    <col min="3073" max="3073" width="56.85546875" customWidth="1"/>
    <col min="3074" max="3074" width="22.85546875" customWidth="1"/>
    <col min="3075" max="3075" width="10.5703125" customWidth="1"/>
    <col min="3328" max="3328" width="6.140625" customWidth="1"/>
    <col min="3329" max="3329" width="56.85546875" customWidth="1"/>
    <col min="3330" max="3330" width="22.85546875" customWidth="1"/>
    <col min="3331" max="3331" width="10.5703125" customWidth="1"/>
    <col min="3584" max="3584" width="6.140625" customWidth="1"/>
    <col min="3585" max="3585" width="56.85546875" customWidth="1"/>
    <col min="3586" max="3586" width="22.85546875" customWidth="1"/>
    <col min="3587" max="3587" width="10.5703125" customWidth="1"/>
    <col min="3840" max="3840" width="6.140625" customWidth="1"/>
    <col min="3841" max="3841" width="56.85546875" customWidth="1"/>
    <col min="3842" max="3842" width="22.85546875" customWidth="1"/>
    <col min="3843" max="3843" width="10.5703125" customWidth="1"/>
    <col min="4096" max="4096" width="6.140625" customWidth="1"/>
    <col min="4097" max="4097" width="56.85546875" customWidth="1"/>
    <col min="4098" max="4098" width="22.85546875" customWidth="1"/>
    <col min="4099" max="4099" width="10.5703125" customWidth="1"/>
    <col min="4352" max="4352" width="6.140625" customWidth="1"/>
    <col min="4353" max="4353" width="56.85546875" customWidth="1"/>
    <col min="4354" max="4354" width="22.85546875" customWidth="1"/>
    <col min="4355" max="4355" width="10.5703125" customWidth="1"/>
    <col min="4608" max="4608" width="6.140625" customWidth="1"/>
    <col min="4609" max="4609" width="56.85546875" customWidth="1"/>
    <col min="4610" max="4610" width="22.85546875" customWidth="1"/>
    <col min="4611" max="4611" width="10.5703125" customWidth="1"/>
    <col min="4864" max="4864" width="6.140625" customWidth="1"/>
    <col min="4865" max="4865" width="56.85546875" customWidth="1"/>
    <col min="4866" max="4866" width="22.85546875" customWidth="1"/>
    <col min="4867" max="4867" width="10.5703125" customWidth="1"/>
    <col min="5120" max="5120" width="6.140625" customWidth="1"/>
    <col min="5121" max="5121" width="56.85546875" customWidth="1"/>
    <col min="5122" max="5122" width="22.85546875" customWidth="1"/>
    <col min="5123" max="5123" width="10.5703125" customWidth="1"/>
    <col min="5376" max="5376" width="6.140625" customWidth="1"/>
    <col min="5377" max="5377" width="56.85546875" customWidth="1"/>
    <col min="5378" max="5378" width="22.85546875" customWidth="1"/>
    <col min="5379" max="5379" width="10.5703125" customWidth="1"/>
    <col min="5632" max="5632" width="6.140625" customWidth="1"/>
    <col min="5633" max="5633" width="56.85546875" customWidth="1"/>
    <col min="5634" max="5634" width="22.85546875" customWidth="1"/>
    <col min="5635" max="5635" width="10.5703125" customWidth="1"/>
    <col min="5888" max="5888" width="6.140625" customWidth="1"/>
    <col min="5889" max="5889" width="56.85546875" customWidth="1"/>
    <col min="5890" max="5890" width="22.85546875" customWidth="1"/>
    <col min="5891" max="5891" width="10.5703125" customWidth="1"/>
    <col min="6144" max="6144" width="6.140625" customWidth="1"/>
    <col min="6145" max="6145" width="56.85546875" customWidth="1"/>
    <col min="6146" max="6146" width="22.85546875" customWidth="1"/>
    <col min="6147" max="6147" width="10.5703125" customWidth="1"/>
    <col min="6400" max="6400" width="6.140625" customWidth="1"/>
    <col min="6401" max="6401" width="56.85546875" customWidth="1"/>
    <col min="6402" max="6402" width="22.85546875" customWidth="1"/>
    <col min="6403" max="6403" width="10.5703125" customWidth="1"/>
    <col min="6656" max="6656" width="6.140625" customWidth="1"/>
    <col min="6657" max="6657" width="56.85546875" customWidth="1"/>
    <col min="6658" max="6658" width="22.85546875" customWidth="1"/>
    <col min="6659" max="6659" width="10.5703125" customWidth="1"/>
    <col min="6912" max="6912" width="6.140625" customWidth="1"/>
    <col min="6913" max="6913" width="56.85546875" customWidth="1"/>
    <col min="6914" max="6914" width="22.85546875" customWidth="1"/>
    <col min="6915" max="6915" width="10.5703125" customWidth="1"/>
    <col min="7168" max="7168" width="6.140625" customWidth="1"/>
    <col min="7169" max="7169" width="56.85546875" customWidth="1"/>
    <col min="7170" max="7170" width="22.85546875" customWidth="1"/>
    <col min="7171" max="7171" width="10.5703125" customWidth="1"/>
    <col min="7424" max="7424" width="6.140625" customWidth="1"/>
    <col min="7425" max="7425" width="56.85546875" customWidth="1"/>
    <col min="7426" max="7426" width="22.85546875" customWidth="1"/>
    <col min="7427" max="7427" width="10.5703125" customWidth="1"/>
    <col min="7680" max="7680" width="6.140625" customWidth="1"/>
    <col min="7681" max="7681" width="56.85546875" customWidth="1"/>
    <col min="7682" max="7682" width="22.85546875" customWidth="1"/>
    <col min="7683" max="7683" width="10.5703125" customWidth="1"/>
    <col min="7936" max="7936" width="6.140625" customWidth="1"/>
    <col min="7937" max="7937" width="56.85546875" customWidth="1"/>
    <col min="7938" max="7938" width="22.85546875" customWidth="1"/>
    <col min="7939" max="7939" width="10.5703125" customWidth="1"/>
    <col min="8192" max="8192" width="6.140625" customWidth="1"/>
    <col min="8193" max="8193" width="56.85546875" customWidth="1"/>
    <col min="8194" max="8194" width="22.85546875" customWidth="1"/>
    <col min="8195" max="8195" width="10.5703125" customWidth="1"/>
    <col min="8448" max="8448" width="6.140625" customWidth="1"/>
    <col min="8449" max="8449" width="56.85546875" customWidth="1"/>
    <col min="8450" max="8450" width="22.85546875" customWidth="1"/>
    <col min="8451" max="8451" width="10.5703125" customWidth="1"/>
    <col min="8704" max="8704" width="6.140625" customWidth="1"/>
    <col min="8705" max="8705" width="56.85546875" customWidth="1"/>
    <col min="8706" max="8706" width="22.85546875" customWidth="1"/>
    <col min="8707" max="8707" width="10.5703125" customWidth="1"/>
    <col min="8960" max="8960" width="6.140625" customWidth="1"/>
    <col min="8961" max="8961" width="56.85546875" customWidth="1"/>
    <col min="8962" max="8962" width="22.85546875" customWidth="1"/>
    <col min="8963" max="8963" width="10.5703125" customWidth="1"/>
    <col min="9216" max="9216" width="6.140625" customWidth="1"/>
    <col min="9217" max="9217" width="56.85546875" customWidth="1"/>
    <col min="9218" max="9218" width="22.85546875" customWidth="1"/>
    <col min="9219" max="9219" width="10.5703125" customWidth="1"/>
    <col min="9472" max="9472" width="6.140625" customWidth="1"/>
    <col min="9473" max="9473" width="56.85546875" customWidth="1"/>
    <col min="9474" max="9474" width="22.85546875" customWidth="1"/>
    <col min="9475" max="9475" width="10.5703125" customWidth="1"/>
    <col min="9728" max="9728" width="6.140625" customWidth="1"/>
    <col min="9729" max="9729" width="56.85546875" customWidth="1"/>
    <col min="9730" max="9730" width="22.85546875" customWidth="1"/>
    <col min="9731" max="9731" width="10.5703125" customWidth="1"/>
    <col min="9984" max="9984" width="6.140625" customWidth="1"/>
    <col min="9985" max="9985" width="56.85546875" customWidth="1"/>
    <col min="9986" max="9986" width="22.85546875" customWidth="1"/>
    <col min="9987" max="9987" width="10.5703125" customWidth="1"/>
    <col min="10240" max="10240" width="6.140625" customWidth="1"/>
    <col min="10241" max="10241" width="56.85546875" customWidth="1"/>
    <col min="10242" max="10242" width="22.85546875" customWidth="1"/>
    <col min="10243" max="10243" width="10.5703125" customWidth="1"/>
    <col min="10496" max="10496" width="6.140625" customWidth="1"/>
    <col min="10497" max="10497" width="56.85546875" customWidth="1"/>
    <col min="10498" max="10498" width="22.85546875" customWidth="1"/>
    <col min="10499" max="10499" width="10.5703125" customWidth="1"/>
    <col min="10752" max="10752" width="6.140625" customWidth="1"/>
    <col min="10753" max="10753" width="56.85546875" customWidth="1"/>
    <col min="10754" max="10754" width="22.85546875" customWidth="1"/>
    <col min="10755" max="10755" width="10.5703125" customWidth="1"/>
    <col min="11008" max="11008" width="6.140625" customWidth="1"/>
    <col min="11009" max="11009" width="56.85546875" customWidth="1"/>
    <col min="11010" max="11010" width="22.85546875" customWidth="1"/>
    <col min="11011" max="11011" width="10.5703125" customWidth="1"/>
    <col min="11264" max="11264" width="6.140625" customWidth="1"/>
    <col min="11265" max="11265" width="56.85546875" customWidth="1"/>
    <col min="11266" max="11266" width="22.85546875" customWidth="1"/>
    <col min="11267" max="11267" width="10.5703125" customWidth="1"/>
    <col min="11520" max="11520" width="6.140625" customWidth="1"/>
    <col min="11521" max="11521" width="56.85546875" customWidth="1"/>
    <col min="11522" max="11522" width="22.85546875" customWidth="1"/>
    <col min="11523" max="11523" width="10.5703125" customWidth="1"/>
    <col min="11776" max="11776" width="6.140625" customWidth="1"/>
    <col min="11777" max="11777" width="56.85546875" customWidth="1"/>
    <col min="11778" max="11778" width="22.85546875" customWidth="1"/>
    <col min="11779" max="11779" width="10.5703125" customWidth="1"/>
    <col min="12032" max="12032" width="6.140625" customWidth="1"/>
    <col min="12033" max="12033" width="56.85546875" customWidth="1"/>
    <col min="12034" max="12034" width="22.85546875" customWidth="1"/>
    <col min="12035" max="12035" width="10.5703125" customWidth="1"/>
    <col min="12288" max="12288" width="6.140625" customWidth="1"/>
    <col min="12289" max="12289" width="56.85546875" customWidth="1"/>
    <col min="12290" max="12290" width="22.85546875" customWidth="1"/>
    <col min="12291" max="12291" width="10.5703125" customWidth="1"/>
    <col min="12544" max="12544" width="6.140625" customWidth="1"/>
    <col min="12545" max="12545" width="56.85546875" customWidth="1"/>
    <col min="12546" max="12546" width="22.85546875" customWidth="1"/>
    <col min="12547" max="12547" width="10.5703125" customWidth="1"/>
    <col min="12800" max="12800" width="6.140625" customWidth="1"/>
    <col min="12801" max="12801" width="56.85546875" customWidth="1"/>
    <col min="12802" max="12802" width="22.85546875" customWidth="1"/>
    <col min="12803" max="12803" width="10.5703125" customWidth="1"/>
    <col min="13056" max="13056" width="6.140625" customWidth="1"/>
    <col min="13057" max="13057" width="56.85546875" customWidth="1"/>
    <col min="13058" max="13058" width="22.85546875" customWidth="1"/>
    <col min="13059" max="13059" width="10.5703125" customWidth="1"/>
    <col min="13312" max="13312" width="6.140625" customWidth="1"/>
    <col min="13313" max="13313" width="56.85546875" customWidth="1"/>
    <col min="13314" max="13314" width="22.85546875" customWidth="1"/>
    <col min="13315" max="13315" width="10.5703125" customWidth="1"/>
    <col min="13568" max="13568" width="6.140625" customWidth="1"/>
    <col min="13569" max="13569" width="56.85546875" customWidth="1"/>
    <col min="13570" max="13570" width="22.85546875" customWidth="1"/>
    <col min="13571" max="13571" width="10.5703125" customWidth="1"/>
    <col min="13824" max="13824" width="6.140625" customWidth="1"/>
    <col min="13825" max="13825" width="56.85546875" customWidth="1"/>
    <col min="13826" max="13826" width="22.85546875" customWidth="1"/>
    <col min="13827" max="13827" width="10.5703125" customWidth="1"/>
    <col min="14080" max="14080" width="6.140625" customWidth="1"/>
    <col min="14081" max="14081" width="56.85546875" customWidth="1"/>
    <col min="14082" max="14082" width="22.85546875" customWidth="1"/>
    <col min="14083" max="14083" width="10.5703125" customWidth="1"/>
    <col min="14336" max="14336" width="6.140625" customWidth="1"/>
    <col min="14337" max="14337" width="56.85546875" customWidth="1"/>
    <col min="14338" max="14338" width="22.85546875" customWidth="1"/>
    <col min="14339" max="14339" width="10.5703125" customWidth="1"/>
    <col min="14592" max="14592" width="6.140625" customWidth="1"/>
    <col min="14593" max="14593" width="56.85546875" customWidth="1"/>
    <col min="14594" max="14594" width="22.85546875" customWidth="1"/>
    <col min="14595" max="14595" width="10.5703125" customWidth="1"/>
    <col min="14848" max="14848" width="6.140625" customWidth="1"/>
    <col min="14849" max="14849" width="56.85546875" customWidth="1"/>
    <col min="14850" max="14850" width="22.85546875" customWidth="1"/>
    <col min="14851" max="14851" width="10.5703125" customWidth="1"/>
    <col min="15104" max="15104" width="6.140625" customWidth="1"/>
    <col min="15105" max="15105" width="56.85546875" customWidth="1"/>
    <col min="15106" max="15106" width="22.85546875" customWidth="1"/>
    <col min="15107" max="15107" width="10.5703125" customWidth="1"/>
    <col min="15360" max="15360" width="6.140625" customWidth="1"/>
    <col min="15361" max="15361" width="56.85546875" customWidth="1"/>
    <col min="15362" max="15362" width="22.85546875" customWidth="1"/>
    <col min="15363" max="15363" width="10.5703125" customWidth="1"/>
    <col min="15616" max="15616" width="6.140625" customWidth="1"/>
    <col min="15617" max="15617" width="56.85546875" customWidth="1"/>
    <col min="15618" max="15618" width="22.85546875" customWidth="1"/>
    <col min="15619" max="15619" width="10.5703125" customWidth="1"/>
    <col min="15872" max="15872" width="6.140625" customWidth="1"/>
    <col min="15873" max="15873" width="56.85546875" customWidth="1"/>
    <col min="15874" max="15874" width="22.85546875" customWidth="1"/>
    <col min="15875" max="15875" width="10.5703125" customWidth="1"/>
    <col min="16128" max="16128" width="6.140625" customWidth="1"/>
    <col min="16129" max="16129" width="56.85546875" customWidth="1"/>
    <col min="16130" max="16130" width="22.85546875" customWidth="1"/>
    <col min="16131" max="16131" width="10.5703125" customWidth="1"/>
  </cols>
  <sheetData>
    <row r="1" spans="1:4" s="83" customFormat="1" ht="15.75">
      <c r="C1" s="97"/>
      <c r="D1" s="98" t="s">
        <v>524</v>
      </c>
    </row>
    <row r="2" spans="1:4" s="75" customFormat="1" ht="12.75">
      <c r="A2" s="75" t="s">
        <v>525</v>
      </c>
    </row>
    <row r="3" spans="1:4" s="72" customFormat="1" ht="15.75">
      <c r="A3" s="72" t="s">
        <v>526</v>
      </c>
    </row>
    <row r="4" spans="1:4" s="72" customFormat="1" ht="15.75">
      <c r="A4" s="72" t="s">
        <v>527</v>
      </c>
    </row>
    <row r="5" spans="1:4" s="72" customFormat="1" ht="15.75">
      <c r="A5" s="72" t="s">
        <v>528</v>
      </c>
    </row>
    <row r="6" spans="1:4" s="72" customFormat="1" ht="15.75">
      <c r="A6" s="72" t="s">
        <v>529</v>
      </c>
    </row>
    <row r="7" spans="1:4" s="72" customFormat="1" ht="15.75">
      <c r="A7" s="72" t="s">
        <v>530</v>
      </c>
    </row>
    <row r="8" spans="1:4" s="72" customFormat="1" ht="15.75"/>
    <row r="9" spans="1:4" s="83" customFormat="1"/>
    <row r="10" spans="1:4" s="99" customFormat="1" ht="18.75">
      <c r="A10" s="99" t="s">
        <v>531</v>
      </c>
      <c r="B10" s="100" t="s">
        <v>532</v>
      </c>
    </row>
    <row r="11" spans="1:4" s="99" customFormat="1" ht="18.75">
      <c r="B11" s="100" t="s">
        <v>555</v>
      </c>
    </row>
    <row r="12" spans="1:4" s="99" customFormat="1" ht="14.25">
      <c r="B12" s="101"/>
    </row>
    <row r="13" spans="1:4" s="102" customFormat="1" ht="15.75">
      <c r="B13" s="103" t="s">
        <v>533</v>
      </c>
    </row>
    <row r="14" spans="1:4" s="72" customFormat="1" ht="15.75">
      <c r="B14" s="77"/>
    </row>
    <row r="15" spans="1:4" s="72" customFormat="1" ht="15.75">
      <c r="B15" s="104" t="s">
        <v>534</v>
      </c>
      <c r="C15" s="105"/>
    </row>
    <row r="16" spans="1:4" s="72" customFormat="1" ht="15.75">
      <c r="B16" s="105" t="s">
        <v>535</v>
      </c>
    </row>
    <row r="17" spans="1:5" s="72" customFormat="1" ht="15.75"/>
    <row r="18" spans="1:5" s="72" customFormat="1" ht="15.75">
      <c r="A18" s="72" t="s">
        <v>556</v>
      </c>
    </row>
    <row r="19" spans="1:5" s="72" customFormat="1" ht="15.75"/>
    <row r="20" spans="1:5" s="72" customFormat="1" ht="48.75" customHeight="1">
      <c r="A20" s="106" t="s">
        <v>472</v>
      </c>
      <c r="B20" s="107" t="s">
        <v>1</v>
      </c>
      <c r="C20" s="108" t="s">
        <v>536</v>
      </c>
      <c r="D20" s="108" t="s">
        <v>574</v>
      </c>
      <c r="E20" s="106" t="s">
        <v>537</v>
      </c>
    </row>
    <row r="21" spans="1:5" s="72" customFormat="1" ht="15.75">
      <c r="A21" s="109" t="s">
        <v>292</v>
      </c>
      <c r="B21" s="110" t="s">
        <v>473</v>
      </c>
      <c r="C21" s="111">
        <f>SUM(C22+C26+C32+C30)</f>
        <v>29775000</v>
      </c>
      <c r="D21" s="111">
        <f>SUM(D22+D26+D32+D30)</f>
        <v>32050000</v>
      </c>
      <c r="E21" s="112">
        <f>SUM(D21/C21)*100</f>
        <v>107.64063811922755</v>
      </c>
    </row>
    <row r="22" spans="1:5" s="72" customFormat="1" ht="15.75">
      <c r="A22" s="113" t="s">
        <v>10</v>
      </c>
      <c r="B22" s="114" t="s">
        <v>9</v>
      </c>
      <c r="C22" s="115">
        <f>SUM(C23:C25)</f>
        <v>12591100</v>
      </c>
      <c r="D22" s="115">
        <f>SUM(D23:D25)</f>
        <v>15085000</v>
      </c>
      <c r="E22" s="112">
        <f t="shared" ref="E22:E51" si="0">SUM(D22/C22)*100</f>
        <v>119.80684769400609</v>
      </c>
    </row>
    <row r="23" spans="1:5" s="72" customFormat="1" ht="15.75">
      <c r="A23" s="116" t="s">
        <v>12</v>
      </c>
      <c r="B23" s="106" t="s">
        <v>474</v>
      </c>
      <c r="C23" s="117">
        <v>2072000</v>
      </c>
      <c r="D23" s="117">
        <v>2050000</v>
      </c>
      <c r="E23" s="112">
        <f t="shared" si="0"/>
        <v>98.938223938223928</v>
      </c>
    </row>
    <row r="24" spans="1:5" s="72" customFormat="1" ht="15.75">
      <c r="A24" s="116" t="s">
        <v>20</v>
      </c>
      <c r="B24" s="106" t="s">
        <v>32</v>
      </c>
      <c r="C24" s="117">
        <v>4004100</v>
      </c>
      <c r="D24" s="117">
        <v>5752000</v>
      </c>
      <c r="E24" s="112">
        <f t="shared" si="0"/>
        <v>143.65275592517671</v>
      </c>
    </row>
    <row r="25" spans="1:5" s="72" customFormat="1" ht="15.75">
      <c r="A25" s="116" t="s">
        <v>23</v>
      </c>
      <c r="B25" s="106" t="s">
        <v>475</v>
      </c>
      <c r="C25" s="117">
        <v>6515000</v>
      </c>
      <c r="D25" s="117">
        <v>7283000</v>
      </c>
      <c r="E25" s="112">
        <f t="shared" si="0"/>
        <v>111.78818112049117</v>
      </c>
    </row>
    <row r="26" spans="1:5" s="72" customFormat="1" ht="15.75">
      <c r="A26" s="113" t="s">
        <v>29</v>
      </c>
      <c r="B26" s="114" t="s">
        <v>476</v>
      </c>
      <c r="C26" s="115">
        <f>SUM(C27:C29)</f>
        <v>5685100</v>
      </c>
      <c r="D26" s="115">
        <f>SUM(D27:D29)</f>
        <v>5827000</v>
      </c>
      <c r="E26" s="112">
        <f t="shared" si="0"/>
        <v>102.49599831137535</v>
      </c>
    </row>
    <row r="27" spans="1:5" s="72" customFormat="1" ht="16.5" customHeight="1">
      <c r="A27" s="116" t="s">
        <v>31</v>
      </c>
      <c r="B27" s="106" t="s">
        <v>477</v>
      </c>
      <c r="C27" s="117">
        <v>638100</v>
      </c>
      <c r="D27" s="117">
        <v>703000</v>
      </c>
      <c r="E27" s="112">
        <f t="shared" si="0"/>
        <v>110.1708196207491</v>
      </c>
    </row>
    <row r="28" spans="1:5" s="72" customFormat="1" ht="16.5" customHeight="1">
      <c r="A28" s="116" t="s">
        <v>182</v>
      </c>
      <c r="B28" s="106" t="s">
        <v>478</v>
      </c>
      <c r="C28" s="117">
        <v>5037000</v>
      </c>
      <c r="D28" s="117">
        <v>5114000</v>
      </c>
      <c r="E28" s="112">
        <f t="shared" si="0"/>
        <v>101.52868771093905</v>
      </c>
    </row>
    <row r="29" spans="1:5" s="72" customFormat="1" ht="15.75">
      <c r="A29" s="116" t="s">
        <v>185</v>
      </c>
      <c r="B29" s="106" t="s">
        <v>479</v>
      </c>
      <c r="C29" s="117">
        <v>10000</v>
      </c>
      <c r="D29" s="117">
        <v>10000</v>
      </c>
      <c r="E29" s="112">
        <f t="shared" si="0"/>
        <v>100</v>
      </c>
    </row>
    <row r="30" spans="1:5" s="72" customFormat="1" ht="15.75">
      <c r="A30" s="113" t="s">
        <v>45</v>
      </c>
      <c r="B30" s="114" t="s">
        <v>480</v>
      </c>
      <c r="C30" s="115">
        <f>SUM(C31)</f>
        <v>8416200</v>
      </c>
      <c r="D30" s="115">
        <f>SUM(D31)</f>
        <v>9138000</v>
      </c>
      <c r="E30" s="112">
        <f t="shared" si="0"/>
        <v>108.57631710273046</v>
      </c>
    </row>
    <row r="31" spans="1:5" s="72" customFormat="1" ht="18" customHeight="1">
      <c r="A31" s="116" t="s">
        <v>47</v>
      </c>
      <c r="B31" s="106" t="s">
        <v>576</v>
      </c>
      <c r="C31" s="117">
        <v>8416200</v>
      </c>
      <c r="D31" s="117">
        <v>9138000</v>
      </c>
      <c r="E31" s="112">
        <f t="shared" si="0"/>
        <v>108.57631710273046</v>
      </c>
    </row>
    <row r="32" spans="1:5" s="72" customFormat="1" ht="15.75">
      <c r="A32" s="113" t="s">
        <v>261</v>
      </c>
      <c r="B32" s="114" t="s">
        <v>481</v>
      </c>
      <c r="C32" s="115">
        <f>SUM(C33)</f>
        <v>3082600</v>
      </c>
      <c r="D32" s="115">
        <f>SUM(D33)</f>
        <v>2000000</v>
      </c>
      <c r="E32" s="112">
        <f t="shared" si="0"/>
        <v>64.880295854149097</v>
      </c>
    </row>
    <row r="33" spans="1:5" s="72" customFormat="1" ht="18" customHeight="1">
      <c r="A33" s="116" t="s">
        <v>47</v>
      </c>
      <c r="B33" s="106" t="s">
        <v>577</v>
      </c>
      <c r="C33" s="117">
        <v>3082600</v>
      </c>
      <c r="D33" s="117">
        <v>2000000</v>
      </c>
      <c r="E33" s="112">
        <f t="shared" si="0"/>
        <v>64.880295854149097</v>
      </c>
    </row>
    <row r="34" spans="1:5" s="72" customFormat="1" ht="15.75">
      <c r="A34" s="109" t="s">
        <v>291</v>
      </c>
      <c r="B34" s="110" t="s">
        <v>482</v>
      </c>
      <c r="C34" s="111">
        <f>SUM(C35)</f>
        <v>22399500</v>
      </c>
      <c r="D34" s="111">
        <f>SUM(D35)</f>
        <v>23695425</v>
      </c>
      <c r="E34" s="112">
        <f t="shared" si="0"/>
        <v>105.78550860510279</v>
      </c>
    </row>
    <row r="35" spans="1:5" s="72" customFormat="1" ht="15.75">
      <c r="A35" s="113" t="s">
        <v>54</v>
      </c>
      <c r="B35" s="114" t="s">
        <v>483</v>
      </c>
      <c r="C35" s="115">
        <f>SUM(C36:C41)</f>
        <v>22399500</v>
      </c>
      <c r="D35" s="115">
        <f>SUM(D36:D41)</f>
        <v>23695425</v>
      </c>
      <c r="E35" s="112">
        <f t="shared" si="0"/>
        <v>105.78550860510279</v>
      </c>
    </row>
    <row r="36" spans="1:5" s="72" customFormat="1" ht="15.75">
      <c r="A36" s="116" t="s">
        <v>56</v>
      </c>
      <c r="B36" s="106" t="s">
        <v>484</v>
      </c>
      <c r="C36" s="117">
        <v>5470000</v>
      </c>
      <c r="D36" s="117">
        <v>5780000</v>
      </c>
      <c r="E36" s="112">
        <f t="shared" si="0"/>
        <v>105.66727605118831</v>
      </c>
    </row>
    <row r="37" spans="1:5" s="72" customFormat="1" ht="17.25" customHeight="1">
      <c r="A37" s="116" t="s">
        <v>60</v>
      </c>
      <c r="B37" s="106" t="s">
        <v>485</v>
      </c>
      <c r="C37" s="117">
        <v>505000</v>
      </c>
      <c r="D37" s="117">
        <v>260500</v>
      </c>
      <c r="E37" s="112">
        <f t="shared" si="0"/>
        <v>51.584158415841586</v>
      </c>
    </row>
    <row r="38" spans="1:5" s="72" customFormat="1" ht="16.5" customHeight="1">
      <c r="A38" s="116" t="s">
        <v>68</v>
      </c>
      <c r="B38" s="106" t="s">
        <v>486</v>
      </c>
      <c r="C38" s="117">
        <v>5379800</v>
      </c>
      <c r="D38" s="117">
        <v>6180275</v>
      </c>
      <c r="E38" s="112">
        <f t="shared" si="0"/>
        <v>114.87927060485519</v>
      </c>
    </row>
    <row r="39" spans="1:5" s="72" customFormat="1" ht="15.75">
      <c r="A39" s="116" t="s">
        <v>487</v>
      </c>
      <c r="B39" s="106" t="s">
        <v>488</v>
      </c>
      <c r="C39" s="117">
        <v>10644700</v>
      </c>
      <c r="D39" s="117">
        <v>11054650</v>
      </c>
      <c r="E39" s="112">
        <f t="shared" si="0"/>
        <v>103.85121234041354</v>
      </c>
    </row>
    <row r="40" spans="1:5" s="72" customFormat="1" ht="15.75">
      <c r="A40" s="116" t="s">
        <v>489</v>
      </c>
      <c r="B40" s="106" t="s">
        <v>204</v>
      </c>
      <c r="C40" s="117">
        <v>380000</v>
      </c>
      <c r="D40" s="117">
        <v>400000</v>
      </c>
      <c r="E40" s="112">
        <f t="shared" si="0"/>
        <v>105.26315789473684</v>
      </c>
    </row>
    <row r="41" spans="1:5" s="72" customFormat="1" ht="15.75">
      <c r="A41" s="116" t="s">
        <v>490</v>
      </c>
      <c r="B41" s="106" t="s">
        <v>491</v>
      </c>
      <c r="C41" s="117">
        <v>20000</v>
      </c>
      <c r="D41" s="117">
        <v>20000</v>
      </c>
      <c r="E41" s="112">
        <f t="shared" si="0"/>
        <v>100</v>
      </c>
    </row>
    <row r="42" spans="1:5" s="72" customFormat="1" ht="15.75">
      <c r="A42" s="116" t="s">
        <v>153</v>
      </c>
      <c r="B42" s="106" t="s">
        <v>492</v>
      </c>
      <c r="C42" s="117">
        <f>SUM(C21-C34)</f>
        <v>7375500</v>
      </c>
      <c r="D42" s="117">
        <f>SUM(D21-D34)</f>
        <v>8354575</v>
      </c>
      <c r="E42" s="112">
        <f t="shared" si="0"/>
        <v>113.27469324113619</v>
      </c>
    </row>
    <row r="43" spans="1:5" s="72" customFormat="1" ht="15.75">
      <c r="A43" s="116" t="s">
        <v>293</v>
      </c>
      <c r="B43" s="106" t="s">
        <v>493</v>
      </c>
      <c r="C43" s="117">
        <v>0</v>
      </c>
      <c r="D43" s="117">
        <v>0</v>
      </c>
      <c r="E43" s="112"/>
    </row>
    <row r="44" spans="1:5" s="72" customFormat="1" ht="15.75">
      <c r="A44" s="116" t="s">
        <v>441</v>
      </c>
      <c r="B44" s="106" t="s">
        <v>494</v>
      </c>
      <c r="C44" s="117">
        <f>SUM(C45)</f>
        <v>8625500</v>
      </c>
      <c r="D44" s="117">
        <f>SUM(D45)</f>
        <v>7494575</v>
      </c>
      <c r="E44" s="112">
        <f t="shared" si="0"/>
        <v>86.888586168917755</v>
      </c>
    </row>
    <row r="45" spans="1:5" s="72" customFormat="1" ht="14.25" customHeight="1">
      <c r="A45" s="116" t="s">
        <v>495</v>
      </c>
      <c r="B45" s="106" t="s">
        <v>496</v>
      </c>
      <c r="C45" s="117">
        <v>8625500</v>
      </c>
      <c r="D45" s="117">
        <v>7494575</v>
      </c>
      <c r="E45" s="112">
        <f t="shared" si="0"/>
        <v>86.888586168917755</v>
      </c>
    </row>
    <row r="46" spans="1:5" s="72" customFormat="1" ht="14.25" customHeight="1">
      <c r="A46" s="116" t="s">
        <v>497</v>
      </c>
      <c r="B46" s="106" t="s">
        <v>498</v>
      </c>
      <c r="C46" s="117">
        <f>SUM(C44-C43)</f>
        <v>8625500</v>
      </c>
      <c r="D46" s="117">
        <f>SUM(D44-D43)</f>
        <v>7494575</v>
      </c>
      <c r="E46" s="112">
        <f t="shared" si="0"/>
        <v>86.888586168917755</v>
      </c>
    </row>
    <row r="47" spans="1:5" s="72" customFormat="1" ht="15.75" customHeight="1">
      <c r="A47" s="116" t="s">
        <v>499</v>
      </c>
      <c r="B47" s="106" t="s">
        <v>500</v>
      </c>
      <c r="C47" s="117">
        <f>SUM(C42-C46)</f>
        <v>-1250000</v>
      </c>
      <c r="D47" s="117">
        <f>SUM(D42-D46)</f>
        <v>860000</v>
      </c>
      <c r="E47" s="112">
        <f t="shared" si="0"/>
        <v>-68.8</v>
      </c>
    </row>
    <row r="48" spans="1:5" s="72" customFormat="1" ht="15.75" customHeight="1">
      <c r="A48" s="116" t="s">
        <v>501</v>
      </c>
      <c r="B48" s="106" t="s">
        <v>502</v>
      </c>
      <c r="C48" s="117">
        <v>0</v>
      </c>
      <c r="D48" s="117">
        <v>0</v>
      </c>
      <c r="E48" s="112"/>
    </row>
    <row r="49" spans="1:5" s="72" customFormat="1" ht="15.75">
      <c r="A49" s="116" t="s">
        <v>503</v>
      </c>
      <c r="B49" s="106" t="s">
        <v>578</v>
      </c>
      <c r="C49" s="117">
        <v>2500000</v>
      </c>
      <c r="D49" s="117">
        <v>440000</v>
      </c>
      <c r="E49" s="112">
        <f t="shared" si="0"/>
        <v>17.599999999999998</v>
      </c>
    </row>
    <row r="50" spans="1:5" s="72" customFormat="1" ht="15.75">
      <c r="A50" s="116" t="s">
        <v>504</v>
      </c>
      <c r="B50" s="106" t="s">
        <v>505</v>
      </c>
      <c r="C50" s="117">
        <v>1250000</v>
      </c>
      <c r="D50" s="117">
        <v>1300000</v>
      </c>
      <c r="E50" s="112">
        <f t="shared" si="0"/>
        <v>104</v>
      </c>
    </row>
    <row r="51" spans="1:5" s="72" customFormat="1" ht="18" customHeight="1">
      <c r="A51" s="116" t="s">
        <v>506</v>
      </c>
      <c r="B51" s="106" t="s">
        <v>507</v>
      </c>
      <c r="C51" s="117">
        <f>SUM(C49-C50)</f>
        <v>1250000</v>
      </c>
      <c r="D51" s="117">
        <f>SUM(D49-D50)</f>
        <v>-860000</v>
      </c>
      <c r="E51" s="112">
        <f t="shared" si="0"/>
        <v>-68.8</v>
      </c>
    </row>
    <row r="52" spans="1:5" s="72" customFormat="1" ht="15.75">
      <c r="A52" s="116" t="s">
        <v>504</v>
      </c>
      <c r="B52" s="106" t="s">
        <v>508</v>
      </c>
      <c r="C52" s="117">
        <f>SUM(C47+C48+C51)</f>
        <v>0</v>
      </c>
      <c r="D52" s="117">
        <f>SUM(D47+D48+D51)</f>
        <v>0</v>
      </c>
      <c r="E52" s="112"/>
    </row>
    <row r="53" spans="1:5" s="72" customFormat="1" ht="14.25" customHeight="1">
      <c r="A53" s="116" t="s">
        <v>506</v>
      </c>
      <c r="B53" s="27" t="s">
        <v>538</v>
      </c>
      <c r="C53" s="117">
        <v>0</v>
      </c>
      <c r="D53" s="117">
        <v>0</v>
      </c>
      <c r="E53" s="112"/>
    </row>
    <row r="54" spans="1:5" s="72" customFormat="1" ht="30.75" customHeight="1">
      <c r="A54" s="116" t="s">
        <v>509</v>
      </c>
      <c r="B54" s="106" t="s">
        <v>510</v>
      </c>
      <c r="C54" s="117">
        <v>0</v>
      </c>
      <c r="D54" s="117">
        <v>0</v>
      </c>
      <c r="E54" s="112"/>
    </row>
    <row r="55" spans="1:5" s="72" customFormat="1" ht="15.75">
      <c r="A55" s="118"/>
      <c r="B55" s="119"/>
      <c r="C55" s="120"/>
      <c r="D55" s="120"/>
      <c r="E55" s="119"/>
    </row>
    <row r="56" spans="1:5" s="72" customFormat="1" ht="15.75">
      <c r="B56" s="104" t="s">
        <v>539</v>
      </c>
      <c r="C56" s="105"/>
    </row>
    <row r="57" spans="1:5" s="72" customFormat="1" ht="15.75">
      <c r="B57" s="105" t="s">
        <v>540</v>
      </c>
    </row>
    <row r="58" spans="1:5" s="72" customFormat="1" ht="15.75">
      <c r="B58" s="105"/>
    </row>
    <row r="59" spans="1:5" s="72" customFormat="1" ht="15.75">
      <c r="A59" s="72" t="s">
        <v>557</v>
      </c>
    </row>
    <row r="60" spans="1:5" s="72" customFormat="1" ht="15.75">
      <c r="A60" s="72" t="s">
        <v>541</v>
      </c>
    </row>
    <row r="61" spans="1:5" s="72" customFormat="1" ht="15.75"/>
    <row r="62" spans="1:5" s="72" customFormat="1" ht="15.75"/>
    <row r="63" spans="1:5" s="72" customFormat="1" ht="15.75"/>
    <row r="64" spans="1:5" s="72" customFormat="1" ht="15.75"/>
    <row r="65" spans="2:2" s="72" customFormat="1" ht="15.75"/>
    <row r="66" spans="2:2" s="72" customFormat="1" ht="15.75"/>
    <row r="67" spans="2:2" s="72" customFormat="1" ht="15.75"/>
    <row r="68" spans="2:2" s="72" customFormat="1" ht="15.75"/>
    <row r="69" spans="2:2" s="72" customFormat="1" ht="15.75"/>
    <row r="70" spans="2:2" s="72" customFormat="1" ht="15.75"/>
    <row r="71" spans="2:2" s="72" customFormat="1" ht="15.75"/>
    <row r="72" spans="2:2" s="72" customFormat="1" ht="15.75"/>
    <row r="73" spans="2:2" s="72" customFormat="1" ht="15.75"/>
    <row r="74" spans="2:2" s="72" customFormat="1" ht="15.75"/>
    <row r="75" spans="2:2" s="72" customFormat="1" ht="15.75">
      <c r="B75" s="105"/>
    </row>
    <row r="76" spans="2:2" s="72" customFormat="1" ht="15.75"/>
    <row r="77" spans="2:2" s="72" customFormat="1" ht="15.75"/>
    <row r="78" spans="2:2" s="72" customFormat="1" ht="15.75"/>
    <row r="79" spans="2:2" s="72" customFormat="1" ht="15.75"/>
    <row r="80" spans="2:2" s="72" customFormat="1" ht="15.75"/>
    <row r="81" s="72" customFormat="1" ht="15.75"/>
    <row r="82" s="72" customFormat="1" ht="15.75"/>
    <row r="83" s="72" customFormat="1" ht="15.75"/>
    <row r="84" s="72" customFormat="1" ht="15.75"/>
    <row r="85" s="72" customFormat="1" ht="15.75"/>
    <row r="86" s="72" customFormat="1" ht="15.75"/>
    <row r="87" s="72" customFormat="1" ht="15.75"/>
    <row r="88" s="72" customFormat="1" ht="15.75"/>
  </sheetData>
  <pageMargins left="0.98425196850393704" right="1.102362204724409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119"/>
  <sheetViews>
    <sheetView tabSelected="1" topLeftCell="A79" zoomScale="120" zoomScaleNormal="120" workbookViewId="0">
      <selection activeCell="E2" sqref="E2"/>
    </sheetView>
  </sheetViews>
  <sheetFormatPr defaultRowHeight="15"/>
  <cols>
    <col min="1" max="1" width="6.85546875" style="16" customWidth="1"/>
    <col min="2" max="2" width="6.7109375" style="16" customWidth="1"/>
    <col min="3" max="3" width="7" style="16" customWidth="1"/>
    <col min="4" max="4" width="6.5703125" style="74" customWidth="1"/>
    <col min="5" max="5" width="70.85546875" style="75" customWidth="1"/>
    <col min="6" max="6" width="13.5703125" style="76" customWidth="1"/>
    <col min="7" max="7" width="12.28515625" style="76" hidden="1" customWidth="1"/>
    <col min="8" max="8" width="13.140625" style="76" customWidth="1"/>
    <col min="9" max="9" width="12.85546875" style="76" customWidth="1"/>
    <col min="10" max="10" width="7.5703125" customWidth="1"/>
    <col min="213" max="213" width="6.85546875" customWidth="1"/>
    <col min="214" max="214" width="6.7109375" customWidth="1"/>
    <col min="215" max="215" width="7.85546875" customWidth="1"/>
    <col min="216" max="216" width="6.5703125" customWidth="1"/>
    <col min="217" max="217" width="59.85546875" customWidth="1"/>
    <col min="218" max="218" width="12.28515625" customWidth="1"/>
    <col min="219" max="219" width="10.85546875" customWidth="1"/>
    <col min="220" max="220" width="12" customWidth="1"/>
    <col min="221" max="221" width="10.140625" customWidth="1"/>
    <col min="469" max="469" width="6.85546875" customWidth="1"/>
    <col min="470" max="470" width="6.7109375" customWidth="1"/>
    <col min="471" max="471" width="7.85546875" customWidth="1"/>
    <col min="472" max="472" width="6.5703125" customWidth="1"/>
    <col min="473" max="473" width="59.85546875" customWidth="1"/>
    <col min="474" max="474" width="12.28515625" customWidth="1"/>
    <col min="475" max="475" width="10.85546875" customWidth="1"/>
    <col min="476" max="476" width="12" customWidth="1"/>
    <col min="477" max="477" width="10.140625" customWidth="1"/>
    <col min="725" max="725" width="6.85546875" customWidth="1"/>
    <col min="726" max="726" width="6.7109375" customWidth="1"/>
    <col min="727" max="727" width="7.85546875" customWidth="1"/>
    <col min="728" max="728" width="6.5703125" customWidth="1"/>
    <col min="729" max="729" width="59.85546875" customWidth="1"/>
    <col min="730" max="730" width="12.28515625" customWidth="1"/>
    <col min="731" max="731" width="10.85546875" customWidth="1"/>
    <col min="732" max="732" width="12" customWidth="1"/>
    <col min="733" max="733" width="10.140625" customWidth="1"/>
    <col min="981" max="981" width="6.85546875" customWidth="1"/>
    <col min="982" max="982" width="6.7109375" customWidth="1"/>
    <col min="983" max="983" width="7.85546875" customWidth="1"/>
    <col min="984" max="984" width="6.5703125" customWidth="1"/>
    <col min="985" max="985" width="59.85546875" customWidth="1"/>
    <col min="986" max="986" width="12.28515625" customWidth="1"/>
    <col min="987" max="987" width="10.85546875" customWidth="1"/>
    <col min="988" max="988" width="12" customWidth="1"/>
    <col min="989" max="989" width="10.140625" customWidth="1"/>
    <col min="1237" max="1237" width="6.85546875" customWidth="1"/>
    <col min="1238" max="1238" width="6.7109375" customWidth="1"/>
    <col min="1239" max="1239" width="7.85546875" customWidth="1"/>
    <col min="1240" max="1240" width="6.5703125" customWidth="1"/>
    <col min="1241" max="1241" width="59.85546875" customWidth="1"/>
    <col min="1242" max="1242" width="12.28515625" customWidth="1"/>
    <col min="1243" max="1243" width="10.85546875" customWidth="1"/>
    <col min="1244" max="1244" width="12" customWidth="1"/>
    <col min="1245" max="1245" width="10.140625" customWidth="1"/>
    <col min="1493" max="1493" width="6.85546875" customWidth="1"/>
    <col min="1494" max="1494" width="6.7109375" customWidth="1"/>
    <col min="1495" max="1495" width="7.85546875" customWidth="1"/>
    <col min="1496" max="1496" width="6.5703125" customWidth="1"/>
    <col min="1497" max="1497" width="59.85546875" customWidth="1"/>
    <col min="1498" max="1498" width="12.28515625" customWidth="1"/>
    <col min="1499" max="1499" width="10.85546875" customWidth="1"/>
    <col min="1500" max="1500" width="12" customWidth="1"/>
    <col min="1501" max="1501" width="10.140625" customWidth="1"/>
    <col min="1749" max="1749" width="6.85546875" customWidth="1"/>
    <col min="1750" max="1750" width="6.7109375" customWidth="1"/>
    <col min="1751" max="1751" width="7.85546875" customWidth="1"/>
    <col min="1752" max="1752" width="6.5703125" customWidth="1"/>
    <col min="1753" max="1753" width="59.85546875" customWidth="1"/>
    <col min="1754" max="1754" width="12.28515625" customWidth="1"/>
    <col min="1755" max="1755" width="10.85546875" customWidth="1"/>
    <col min="1756" max="1756" width="12" customWidth="1"/>
    <col min="1757" max="1757" width="10.140625" customWidth="1"/>
    <col min="2005" max="2005" width="6.85546875" customWidth="1"/>
    <col min="2006" max="2006" width="6.7109375" customWidth="1"/>
    <col min="2007" max="2007" width="7.85546875" customWidth="1"/>
    <col min="2008" max="2008" width="6.5703125" customWidth="1"/>
    <col min="2009" max="2009" width="59.85546875" customWidth="1"/>
    <col min="2010" max="2010" width="12.28515625" customWidth="1"/>
    <col min="2011" max="2011" width="10.85546875" customWidth="1"/>
    <col min="2012" max="2012" width="12" customWidth="1"/>
    <col min="2013" max="2013" width="10.140625" customWidth="1"/>
    <col min="2261" max="2261" width="6.85546875" customWidth="1"/>
    <col min="2262" max="2262" width="6.7109375" customWidth="1"/>
    <col min="2263" max="2263" width="7.85546875" customWidth="1"/>
    <col min="2264" max="2264" width="6.5703125" customWidth="1"/>
    <col min="2265" max="2265" width="59.85546875" customWidth="1"/>
    <col min="2266" max="2266" width="12.28515625" customWidth="1"/>
    <col min="2267" max="2267" width="10.85546875" customWidth="1"/>
    <col min="2268" max="2268" width="12" customWidth="1"/>
    <col min="2269" max="2269" width="10.140625" customWidth="1"/>
    <col min="2517" max="2517" width="6.85546875" customWidth="1"/>
    <col min="2518" max="2518" width="6.7109375" customWidth="1"/>
    <col min="2519" max="2519" width="7.85546875" customWidth="1"/>
    <col min="2520" max="2520" width="6.5703125" customWidth="1"/>
    <col min="2521" max="2521" width="59.85546875" customWidth="1"/>
    <col min="2522" max="2522" width="12.28515625" customWidth="1"/>
    <col min="2523" max="2523" width="10.85546875" customWidth="1"/>
    <col min="2524" max="2524" width="12" customWidth="1"/>
    <col min="2525" max="2525" width="10.140625" customWidth="1"/>
    <col min="2773" max="2773" width="6.85546875" customWidth="1"/>
    <col min="2774" max="2774" width="6.7109375" customWidth="1"/>
    <col min="2775" max="2775" width="7.85546875" customWidth="1"/>
    <col min="2776" max="2776" width="6.5703125" customWidth="1"/>
    <col min="2777" max="2777" width="59.85546875" customWidth="1"/>
    <col min="2778" max="2778" width="12.28515625" customWidth="1"/>
    <col min="2779" max="2779" width="10.85546875" customWidth="1"/>
    <col min="2780" max="2780" width="12" customWidth="1"/>
    <col min="2781" max="2781" width="10.140625" customWidth="1"/>
    <col min="3029" max="3029" width="6.85546875" customWidth="1"/>
    <col min="3030" max="3030" width="6.7109375" customWidth="1"/>
    <col min="3031" max="3031" width="7.85546875" customWidth="1"/>
    <col min="3032" max="3032" width="6.5703125" customWidth="1"/>
    <col min="3033" max="3033" width="59.85546875" customWidth="1"/>
    <col min="3034" max="3034" width="12.28515625" customWidth="1"/>
    <col min="3035" max="3035" width="10.85546875" customWidth="1"/>
    <col min="3036" max="3036" width="12" customWidth="1"/>
    <col min="3037" max="3037" width="10.140625" customWidth="1"/>
    <col min="3285" max="3285" width="6.85546875" customWidth="1"/>
    <col min="3286" max="3286" width="6.7109375" customWidth="1"/>
    <col min="3287" max="3287" width="7.85546875" customWidth="1"/>
    <col min="3288" max="3288" width="6.5703125" customWidth="1"/>
    <col min="3289" max="3289" width="59.85546875" customWidth="1"/>
    <col min="3290" max="3290" width="12.28515625" customWidth="1"/>
    <col min="3291" max="3291" width="10.85546875" customWidth="1"/>
    <col min="3292" max="3292" width="12" customWidth="1"/>
    <col min="3293" max="3293" width="10.140625" customWidth="1"/>
    <col min="3541" max="3541" width="6.85546875" customWidth="1"/>
    <col min="3542" max="3542" width="6.7109375" customWidth="1"/>
    <col min="3543" max="3543" width="7.85546875" customWidth="1"/>
    <col min="3544" max="3544" width="6.5703125" customWidth="1"/>
    <col min="3545" max="3545" width="59.85546875" customWidth="1"/>
    <col min="3546" max="3546" width="12.28515625" customWidth="1"/>
    <col min="3547" max="3547" width="10.85546875" customWidth="1"/>
    <col min="3548" max="3548" width="12" customWidth="1"/>
    <col min="3549" max="3549" width="10.140625" customWidth="1"/>
    <col min="3797" max="3797" width="6.85546875" customWidth="1"/>
    <col min="3798" max="3798" width="6.7109375" customWidth="1"/>
    <col min="3799" max="3799" width="7.85546875" customWidth="1"/>
    <col min="3800" max="3800" width="6.5703125" customWidth="1"/>
    <col min="3801" max="3801" width="59.85546875" customWidth="1"/>
    <col min="3802" max="3802" width="12.28515625" customWidth="1"/>
    <col min="3803" max="3803" width="10.85546875" customWidth="1"/>
    <col min="3804" max="3804" width="12" customWidth="1"/>
    <col min="3805" max="3805" width="10.140625" customWidth="1"/>
    <col min="4053" max="4053" width="6.85546875" customWidth="1"/>
    <col min="4054" max="4054" width="6.7109375" customWidth="1"/>
    <col min="4055" max="4055" width="7.85546875" customWidth="1"/>
    <col min="4056" max="4056" width="6.5703125" customWidth="1"/>
    <col min="4057" max="4057" width="59.85546875" customWidth="1"/>
    <col min="4058" max="4058" width="12.28515625" customWidth="1"/>
    <col min="4059" max="4059" width="10.85546875" customWidth="1"/>
    <col min="4060" max="4060" width="12" customWidth="1"/>
    <col min="4061" max="4061" width="10.140625" customWidth="1"/>
    <col min="4309" max="4309" width="6.85546875" customWidth="1"/>
    <col min="4310" max="4310" width="6.7109375" customWidth="1"/>
    <col min="4311" max="4311" width="7.85546875" customWidth="1"/>
    <col min="4312" max="4312" width="6.5703125" customWidth="1"/>
    <col min="4313" max="4313" width="59.85546875" customWidth="1"/>
    <col min="4314" max="4314" width="12.28515625" customWidth="1"/>
    <col min="4315" max="4315" width="10.85546875" customWidth="1"/>
    <col min="4316" max="4316" width="12" customWidth="1"/>
    <col min="4317" max="4317" width="10.140625" customWidth="1"/>
    <col min="4565" max="4565" width="6.85546875" customWidth="1"/>
    <col min="4566" max="4566" width="6.7109375" customWidth="1"/>
    <col min="4567" max="4567" width="7.85546875" customWidth="1"/>
    <col min="4568" max="4568" width="6.5703125" customWidth="1"/>
    <col min="4569" max="4569" width="59.85546875" customWidth="1"/>
    <col min="4570" max="4570" width="12.28515625" customWidth="1"/>
    <col min="4571" max="4571" width="10.85546875" customWidth="1"/>
    <col min="4572" max="4572" width="12" customWidth="1"/>
    <col min="4573" max="4573" width="10.140625" customWidth="1"/>
    <col min="4821" max="4821" width="6.85546875" customWidth="1"/>
    <col min="4822" max="4822" width="6.7109375" customWidth="1"/>
    <col min="4823" max="4823" width="7.85546875" customWidth="1"/>
    <col min="4824" max="4824" width="6.5703125" customWidth="1"/>
    <col min="4825" max="4825" width="59.85546875" customWidth="1"/>
    <col min="4826" max="4826" width="12.28515625" customWidth="1"/>
    <col min="4827" max="4827" width="10.85546875" customWidth="1"/>
    <col min="4828" max="4828" width="12" customWidth="1"/>
    <col min="4829" max="4829" width="10.140625" customWidth="1"/>
    <col min="5077" max="5077" width="6.85546875" customWidth="1"/>
    <col min="5078" max="5078" width="6.7109375" customWidth="1"/>
    <col min="5079" max="5079" width="7.85546875" customWidth="1"/>
    <col min="5080" max="5080" width="6.5703125" customWidth="1"/>
    <col min="5081" max="5081" width="59.85546875" customWidth="1"/>
    <col min="5082" max="5082" width="12.28515625" customWidth="1"/>
    <col min="5083" max="5083" width="10.85546875" customWidth="1"/>
    <col min="5084" max="5084" width="12" customWidth="1"/>
    <col min="5085" max="5085" width="10.140625" customWidth="1"/>
    <col min="5333" max="5333" width="6.85546875" customWidth="1"/>
    <col min="5334" max="5334" width="6.7109375" customWidth="1"/>
    <col min="5335" max="5335" width="7.85546875" customWidth="1"/>
    <col min="5336" max="5336" width="6.5703125" customWidth="1"/>
    <col min="5337" max="5337" width="59.85546875" customWidth="1"/>
    <col min="5338" max="5338" width="12.28515625" customWidth="1"/>
    <col min="5339" max="5339" width="10.85546875" customWidth="1"/>
    <col min="5340" max="5340" width="12" customWidth="1"/>
    <col min="5341" max="5341" width="10.140625" customWidth="1"/>
    <col min="5589" max="5589" width="6.85546875" customWidth="1"/>
    <col min="5590" max="5590" width="6.7109375" customWidth="1"/>
    <col min="5591" max="5591" width="7.85546875" customWidth="1"/>
    <col min="5592" max="5592" width="6.5703125" customWidth="1"/>
    <col min="5593" max="5593" width="59.85546875" customWidth="1"/>
    <col min="5594" max="5594" width="12.28515625" customWidth="1"/>
    <col min="5595" max="5595" width="10.85546875" customWidth="1"/>
    <col min="5596" max="5596" width="12" customWidth="1"/>
    <col min="5597" max="5597" width="10.140625" customWidth="1"/>
    <col min="5845" max="5845" width="6.85546875" customWidth="1"/>
    <col min="5846" max="5846" width="6.7109375" customWidth="1"/>
    <col min="5847" max="5847" width="7.85546875" customWidth="1"/>
    <col min="5848" max="5848" width="6.5703125" customWidth="1"/>
    <col min="5849" max="5849" width="59.85546875" customWidth="1"/>
    <col min="5850" max="5850" width="12.28515625" customWidth="1"/>
    <col min="5851" max="5851" width="10.85546875" customWidth="1"/>
    <col min="5852" max="5852" width="12" customWidth="1"/>
    <col min="5853" max="5853" width="10.140625" customWidth="1"/>
    <col min="6101" max="6101" width="6.85546875" customWidth="1"/>
    <col min="6102" max="6102" width="6.7109375" customWidth="1"/>
    <col min="6103" max="6103" width="7.85546875" customWidth="1"/>
    <col min="6104" max="6104" width="6.5703125" customWidth="1"/>
    <col min="6105" max="6105" width="59.85546875" customWidth="1"/>
    <col min="6106" max="6106" width="12.28515625" customWidth="1"/>
    <col min="6107" max="6107" width="10.85546875" customWidth="1"/>
    <col min="6108" max="6108" width="12" customWidth="1"/>
    <col min="6109" max="6109" width="10.140625" customWidth="1"/>
    <col min="6357" max="6357" width="6.85546875" customWidth="1"/>
    <col min="6358" max="6358" width="6.7109375" customWidth="1"/>
    <col min="6359" max="6359" width="7.85546875" customWidth="1"/>
    <col min="6360" max="6360" width="6.5703125" customWidth="1"/>
    <col min="6361" max="6361" width="59.85546875" customWidth="1"/>
    <col min="6362" max="6362" width="12.28515625" customWidth="1"/>
    <col min="6363" max="6363" width="10.85546875" customWidth="1"/>
    <col min="6364" max="6364" width="12" customWidth="1"/>
    <col min="6365" max="6365" width="10.140625" customWidth="1"/>
    <col min="6613" max="6613" width="6.85546875" customWidth="1"/>
    <col min="6614" max="6614" width="6.7109375" customWidth="1"/>
    <col min="6615" max="6615" width="7.85546875" customWidth="1"/>
    <col min="6616" max="6616" width="6.5703125" customWidth="1"/>
    <col min="6617" max="6617" width="59.85546875" customWidth="1"/>
    <col min="6618" max="6618" width="12.28515625" customWidth="1"/>
    <col min="6619" max="6619" width="10.85546875" customWidth="1"/>
    <col min="6620" max="6620" width="12" customWidth="1"/>
    <col min="6621" max="6621" width="10.140625" customWidth="1"/>
    <col min="6869" max="6869" width="6.85546875" customWidth="1"/>
    <col min="6870" max="6870" width="6.7109375" customWidth="1"/>
    <col min="6871" max="6871" width="7.85546875" customWidth="1"/>
    <col min="6872" max="6872" width="6.5703125" customWidth="1"/>
    <col min="6873" max="6873" width="59.85546875" customWidth="1"/>
    <col min="6874" max="6874" width="12.28515625" customWidth="1"/>
    <col min="6875" max="6875" width="10.85546875" customWidth="1"/>
    <col min="6876" max="6876" width="12" customWidth="1"/>
    <col min="6877" max="6877" width="10.140625" customWidth="1"/>
    <col min="7125" max="7125" width="6.85546875" customWidth="1"/>
    <col min="7126" max="7126" width="6.7109375" customWidth="1"/>
    <col min="7127" max="7127" width="7.85546875" customWidth="1"/>
    <col min="7128" max="7128" width="6.5703125" customWidth="1"/>
    <col min="7129" max="7129" width="59.85546875" customWidth="1"/>
    <col min="7130" max="7130" width="12.28515625" customWidth="1"/>
    <col min="7131" max="7131" width="10.85546875" customWidth="1"/>
    <col min="7132" max="7132" width="12" customWidth="1"/>
    <col min="7133" max="7133" width="10.140625" customWidth="1"/>
    <col min="7381" max="7381" width="6.85546875" customWidth="1"/>
    <col min="7382" max="7382" width="6.7109375" customWidth="1"/>
    <col min="7383" max="7383" width="7.85546875" customWidth="1"/>
    <col min="7384" max="7384" width="6.5703125" customWidth="1"/>
    <col min="7385" max="7385" width="59.85546875" customWidth="1"/>
    <col min="7386" max="7386" width="12.28515625" customWidth="1"/>
    <col min="7387" max="7387" width="10.85546875" customWidth="1"/>
    <col min="7388" max="7388" width="12" customWidth="1"/>
    <col min="7389" max="7389" width="10.140625" customWidth="1"/>
    <col min="7637" max="7637" width="6.85546875" customWidth="1"/>
    <col min="7638" max="7638" width="6.7109375" customWidth="1"/>
    <col min="7639" max="7639" width="7.85546875" customWidth="1"/>
    <col min="7640" max="7640" width="6.5703125" customWidth="1"/>
    <col min="7641" max="7641" width="59.85546875" customWidth="1"/>
    <col min="7642" max="7642" width="12.28515625" customWidth="1"/>
    <col min="7643" max="7643" width="10.85546875" customWidth="1"/>
    <col min="7644" max="7644" width="12" customWidth="1"/>
    <col min="7645" max="7645" width="10.140625" customWidth="1"/>
    <col min="7893" max="7893" width="6.85546875" customWidth="1"/>
    <col min="7894" max="7894" width="6.7109375" customWidth="1"/>
    <col min="7895" max="7895" width="7.85546875" customWidth="1"/>
    <col min="7896" max="7896" width="6.5703125" customWidth="1"/>
    <col min="7897" max="7897" width="59.85546875" customWidth="1"/>
    <col min="7898" max="7898" width="12.28515625" customWidth="1"/>
    <col min="7899" max="7899" width="10.85546875" customWidth="1"/>
    <col min="7900" max="7900" width="12" customWidth="1"/>
    <col min="7901" max="7901" width="10.140625" customWidth="1"/>
    <col min="8149" max="8149" width="6.85546875" customWidth="1"/>
    <col min="8150" max="8150" width="6.7109375" customWidth="1"/>
    <col min="8151" max="8151" width="7.85546875" customWidth="1"/>
    <col min="8152" max="8152" width="6.5703125" customWidth="1"/>
    <col min="8153" max="8153" width="59.85546875" customWidth="1"/>
    <col min="8154" max="8154" width="12.28515625" customWidth="1"/>
    <col min="8155" max="8155" width="10.85546875" customWidth="1"/>
    <col min="8156" max="8156" width="12" customWidth="1"/>
    <col min="8157" max="8157" width="10.140625" customWidth="1"/>
    <col min="8405" max="8405" width="6.85546875" customWidth="1"/>
    <col min="8406" max="8406" width="6.7109375" customWidth="1"/>
    <col min="8407" max="8407" width="7.85546875" customWidth="1"/>
    <col min="8408" max="8408" width="6.5703125" customWidth="1"/>
    <col min="8409" max="8409" width="59.85546875" customWidth="1"/>
    <col min="8410" max="8410" width="12.28515625" customWidth="1"/>
    <col min="8411" max="8411" width="10.85546875" customWidth="1"/>
    <col min="8412" max="8412" width="12" customWidth="1"/>
    <col min="8413" max="8413" width="10.140625" customWidth="1"/>
    <col min="8661" max="8661" width="6.85546875" customWidth="1"/>
    <col min="8662" max="8662" width="6.7109375" customWidth="1"/>
    <col min="8663" max="8663" width="7.85546875" customWidth="1"/>
    <col min="8664" max="8664" width="6.5703125" customWidth="1"/>
    <col min="8665" max="8665" width="59.85546875" customWidth="1"/>
    <col min="8666" max="8666" width="12.28515625" customWidth="1"/>
    <col min="8667" max="8667" width="10.85546875" customWidth="1"/>
    <col min="8668" max="8668" width="12" customWidth="1"/>
    <col min="8669" max="8669" width="10.140625" customWidth="1"/>
    <col min="8917" max="8917" width="6.85546875" customWidth="1"/>
    <col min="8918" max="8918" width="6.7109375" customWidth="1"/>
    <col min="8919" max="8919" width="7.85546875" customWidth="1"/>
    <col min="8920" max="8920" width="6.5703125" customWidth="1"/>
    <col min="8921" max="8921" width="59.85546875" customWidth="1"/>
    <col min="8922" max="8922" width="12.28515625" customWidth="1"/>
    <col min="8923" max="8923" width="10.85546875" customWidth="1"/>
    <col min="8924" max="8924" width="12" customWidth="1"/>
    <col min="8925" max="8925" width="10.140625" customWidth="1"/>
    <col min="9173" max="9173" width="6.85546875" customWidth="1"/>
    <col min="9174" max="9174" width="6.7109375" customWidth="1"/>
    <col min="9175" max="9175" width="7.85546875" customWidth="1"/>
    <col min="9176" max="9176" width="6.5703125" customWidth="1"/>
    <col min="9177" max="9177" width="59.85546875" customWidth="1"/>
    <col min="9178" max="9178" width="12.28515625" customWidth="1"/>
    <col min="9179" max="9179" width="10.85546875" customWidth="1"/>
    <col min="9180" max="9180" width="12" customWidth="1"/>
    <col min="9181" max="9181" width="10.140625" customWidth="1"/>
    <col min="9429" max="9429" width="6.85546875" customWidth="1"/>
    <col min="9430" max="9430" width="6.7109375" customWidth="1"/>
    <col min="9431" max="9431" width="7.85546875" customWidth="1"/>
    <col min="9432" max="9432" width="6.5703125" customWidth="1"/>
    <col min="9433" max="9433" width="59.85546875" customWidth="1"/>
    <col min="9434" max="9434" width="12.28515625" customWidth="1"/>
    <col min="9435" max="9435" width="10.85546875" customWidth="1"/>
    <col min="9436" max="9436" width="12" customWidth="1"/>
    <col min="9437" max="9437" width="10.140625" customWidth="1"/>
    <col min="9685" max="9685" width="6.85546875" customWidth="1"/>
    <col min="9686" max="9686" width="6.7109375" customWidth="1"/>
    <col min="9687" max="9687" width="7.85546875" customWidth="1"/>
    <col min="9688" max="9688" width="6.5703125" customWidth="1"/>
    <col min="9689" max="9689" width="59.85546875" customWidth="1"/>
    <col min="9690" max="9690" width="12.28515625" customWidth="1"/>
    <col min="9691" max="9691" width="10.85546875" customWidth="1"/>
    <col min="9692" max="9692" width="12" customWidth="1"/>
    <col min="9693" max="9693" width="10.140625" customWidth="1"/>
    <col min="9941" max="9941" width="6.85546875" customWidth="1"/>
    <col min="9942" max="9942" width="6.7109375" customWidth="1"/>
    <col min="9943" max="9943" width="7.85546875" customWidth="1"/>
    <col min="9944" max="9944" width="6.5703125" customWidth="1"/>
    <col min="9945" max="9945" width="59.85546875" customWidth="1"/>
    <col min="9946" max="9946" width="12.28515625" customWidth="1"/>
    <col min="9947" max="9947" width="10.85546875" customWidth="1"/>
    <col min="9948" max="9948" width="12" customWidth="1"/>
    <col min="9949" max="9949" width="10.140625" customWidth="1"/>
    <col min="10197" max="10197" width="6.85546875" customWidth="1"/>
    <col min="10198" max="10198" width="6.7109375" customWidth="1"/>
    <col min="10199" max="10199" width="7.85546875" customWidth="1"/>
    <col min="10200" max="10200" width="6.5703125" customWidth="1"/>
    <col min="10201" max="10201" width="59.85546875" customWidth="1"/>
    <col min="10202" max="10202" width="12.28515625" customWidth="1"/>
    <col min="10203" max="10203" width="10.85546875" customWidth="1"/>
    <col min="10204" max="10204" width="12" customWidth="1"/>
    <col min="10205" max="10205" width="10.140625" customWidth="1"/>
    <col min="10453" max="10453" width="6.85546875" customWidth="1"/>
    <col min="10454" max="10454" width="6.7109375" customWidth="1"/>
    <col min="10455" max="10455" width="7.85546875" customWidth="1"/>
    <col min="10456" max="10456" width="6.5703125" customWidth="1"/>
    <col min="10457" max="10457" width="59.85546875" customWidth="1"/>
    <col min="10458" max="10458" width="12.28515625" customWidth="1"/>
    <col min="10459" max="10459" width="10.85546875" customWidth="1"/>
    <col min="10460" max="10460" width="12" customWidth="1"/>
    <col min="10461" max="10461" width="10.140625" customWidth="1"/>
    <col min="10709" max="10709" width="6.85546875" customWidth="1"/>
    <col min="10710" max="10710" width="6.7109375" customWidth="1"/>
    <col min="10711" max="10711" width="7.85546875" customWidth="1"/>
    <col min="10712" max="10712" width="6.5703125" customWidth="1"/>
    <col min="10713" max="10713" width="59.85546875" customWidth="1"/>
    <col min="10714" max="10714" width="12.28515625" customWidth="1"/>
    <col min="10715" max="10715" width="10.85546875" customWidth="1"/>
    <col min="10716" max="10716" width="12" customWidth="1"/>
    <col min="10717" max="10717" width="10.140625" customWidth="1"/>
    <col min="10965" max="10965" width="6.85546875" customWidth="1"/>
    <col min="10966" max="10966" width="6.7109375" customWidth="1"/>
    <col min="10967" max="10967" width="7.85546875" customWidth="1"/>
    <col min="10968" max="10968" width="6.5703125" customWidth="1"/>
    <col min="10969" max="10969" width="59.85546875" customWidth="1"/>
    <col min="10970" max="10970" width="12.28515625" customWidth="1"/>
    <col min="10971" max="10971" width="10.85546875" customWidth="1"/>
    <col min="10972" max="10972" width="12" customWidth="1"/>
    <col min="10973" max="10973" width="10.140625" customWidth="1"/>
    <col min="11221" max="11221" width="6.85546875" customWidth="1"/>
    <col min="11222" max="11222" width="6.7109375" customWidth="1"/>
    <col min="11223" max="11223" width="7.85546875" customWidth="1"/>
    <col min="11224" max="11224" width="6.5703125" customWidth="1"/>
    <col min="11225" max="11225" width="59.85546875" customWidth="1"/>
    <col min="11226" max="11226" width="12.28515625" customWidth="1"/>
    <col min="11227" max="11227" width="10.85546875" customWidth="1"/>
    <col min="11228" max="11228" width="12" customWidth="1"/>
    <col min="11229" max="11229" width="10.140625" customWidth="1"/>
    <col min="11477" max="11477" width="6.85546875" customWidth="1"/>
    <col min="11478" max="11478" width="6.7109375" customWidth="1"/>
    <col min="11479" max="11479" width="7.85546875" customWidth="1"/>
    <col min="11480" max="11480" width="6.5703125" customWidth="1"/>
    <col min="11481" max="11481" width="59.85546875" customWidth="1"/>
    <col min="11482" max="11482" width="12.28515625" customWidth="1"/>
    <col min="11483" max="11483" width="10.85546875" customWidth="1"/>
    <col min="11484" max="11484" width="12" customWidth="1"/>
    <col min="11485" max="11485" width="10.140625" customWidth="1"/>
    <col min="11733" max="11733" width="6.85546875" customWidth="1"/>
    <col min="11734" max="11734" width="6.7109375" customWidth="1"/>
    <col min="11735" max="11735" width="7.85546875" customWidth="1"/>
    <col min="11736" max="11736" width="6.5703125" customWidth="1"/>
    <col min="11737" max="11737" width="59.85546875" customWidth="1"/>
    <col min="11738" max="11738" width="12.28515625" customWidth="1"/>
    <col min="11739" max="11739" width="10.85546875" customWidth="1"/>
    <col min="11740" max="11740" width="12" customWidth="1"/>
    <col min="11741" max="11741" width="10.140625" customWidth="1"/>
    <col min="11989" max="11989" width="6.85546875" customWidth="1"/>
    <col min="11990" max="11990" width="6.7109375" customWidth="1"/>
    <col min="11991" max="11991" width="7.85546875" customWidth="1"/>
    <col min="11992" max="11992" width="6.5703125" customWidth="1"/>
    <col min="11993" max="11993" width="59.85546875" customWidth="1"/>
    <col min="11994" max="11994" width="12.28515625" customWidth="1"/>
    <col min="11995" max="11995" width="10.85546875" customWidth="1"/>
    <col min="11996" max="11996" width="12" customWidth="1"/>
    <col min="11997" max="11997" width="10.140625" customWidth="1"/>
    <col min="12245" max="12245" width="6.85546875" customWidth="1"/>
    <col min="12246" max="12246" width="6.7109375" customWidth="1"/>
    <col min="12247" max="12247" width="7.85546875" customWidth="1"/>
    <col min="12248" max="12248" width="6.5703125" customWidth="1"/>
    <col min="12249" max="12249" width="59.85546875" customWidth="1"/>
    <col min="12250" max="12250" width="12.28515625" customWidth="1"/>
    <col min="12251" max="12251" width="10.85546875" customWidth="1"/>
    <col min="12252" max="12252" width="12" customWidth="1"/>
    <col min="12253" max="12253" width="10.140625" customWidth="1"/>
    <col min="12501" max="12501" width="6.85546875" customWidth="1"/>
    <col min="12502" max="12502" width="6.7109375" customWidth="1"/>
    <col min="12503" max="12503" width="7.85546875" customWidth="1"/>
    <col min="12504" max="12504" width="6.5703125" customWidth="1"/>
    <col min="12505" max="12505" width="59.85546875" customWidth="1"/>
    <col min="12506" max="12506" width="12.28515625" customWidth="1"/>
    <col min="12507" max="12507" width="10.85546875" customWidth="1"/>
    <col min="12508" max="12508" width="12" customWidth="1"/>
    <col min="12509" max="12509" width="10.140625" customWidth="1"/>
    <col min="12757" max="12757" width="6.85546875" customWidth="1"/>
    <col min="12758" max="12758" width="6.7109375" customWidth="1"/>
    <col min="12759" max="12759" width="7.85546875" customWidth="1"/>
    <col min="12760" max="12760" width="6.5703125" customWidth="1"/>
    <col min="12761" max="12761" width="59.85546875" customWidth="1"/>
    <col min="12762" max="12762" width="12.28515625" customWidth="1"/>
    <col min="12763" max="12763" width="10.85546875" customWidth="1"/>
    <col min="12764" max="12764" width="12" customWidth="1"/>
    <col min="12765" max="12765" width="10.140625" customWidth="1"/>
    <col min="13013" max="13013" width="6.85546875" customWidth="1"/>
    <col min="13014" max="13014" width="6.7109375" customWidth="1"/>
    <col min="13015" max="13015" width="7.85546875" customWidth="1"/>
    <col min="13016" max="13016" width="6.5703125" customWidth="1"/>
    <col min="13017" max="13017" width="59.85546875" customWidth="1"/>
    <col min="13018" max="13018" width="12.28515625" customWidth="1"/>
    <col min="13019" max="13019" width="10.85546875" customWidth="1"/>
    <col min="13020" max="13020" width="12" customWidth="1"/>
    <col min="13021" max="13021" width="10.140625" customWidth="1"/>
    <col min="13269" max="13269" width="6.85546875" customWidth="1"/>
    <col min="13270" max="13270" width="6.7109375" customWidth="1"/>
    <col min="13271" max="13271" width="7.85546875" customWidth="1"/>
    <col min="13272" max="13272" width="6.5703125" customWidth="1"/>
    <col min="13273" max="13273" width="59.85546875" customWidth="1"/>
    <col min="13274" max="13274" width="12.28515625" customWidth="1"/>
    <col min="13275" max="13275" width="10.85546875" customWidth="1"/>
    <col min="13276" max="13276" width="12" customWidth="1"/>
    <col min="13277" max="13277" width="10.140625" customWidth="1"/>
    <col min="13525" max="13525" width="6.85546875" customWidth="1"/>
    <col min="13526" max="13526" width="6.7109375" customWidth="1"/>
    <col min="13527" max="13527" width="7.85546875" customWidth="1"/>
    <col min="13528" max="13528" width="6.5703125" customWidth="1"/>
    <col min="13529" max="13529" width="59.85546875" customWidth="1"/>
    <col min="13530" max="13530" width="12.28515625" customWidth="1"/>
    <col min="13531" max="13531" width="10.85546875" customWidth="1"/>
    <col min="13532" max="13532" width="12" customWidth="1"/>
    <col min="13533" max="13533" width="10.140625" customWidth="1"/>
    <col min="13781" max="13781" width="6.85546875" customWidth="1"/>
    <col min="13782" max="13782" width="6.7109375" customWidth="1"/>
    <col min="13783" max="13783" width="7.85546875" customWidth="1"/>
    <col min="13784" max="13784" width="6.5703125" customWidth="1"/>
    <col min="13785" max="13785" width="59.85546875" customWidth="1"/>
    <col min="13786" max="13786" width="12.28515625" customWidth="1"/>
    <col min="13787" max="13787" width="10.85546875" customWidth="1"/>
    <col min="13788" max="13788" width="12" customWidth="1"/>
    <col min="13789" max="13789" width="10.140625" customWidth="1"/>
    <col min="14037" max="14037" width="6.85546875" customWidth="1"/>
    <col min="14038" max="14038" width="6.7109375" customWidth="1"/>
    <col min="14039" max="14039" width="7.85546875" customWidth="1"/>
    <col min="14040" max="14040" width="6.5703125" customWidth="1"/>
    <col min="14041" max="14041" width="59.85546875" customWidth="1"/>
    <col min="14042" max="14042" width="12.28515625" customWidth="1"/>
    <col min="14043" max="14043" width="10.85546875" customWidth="1"/>
    <col min="14044" max="14044" width="12" customWidth="1"/>
    <col min="14045" max="14045" width="10.140625" customWidth="1"/>
    <col min="14293" max="14293" width="6.85546875" customWidth="1"/>
    <col min="14294" max="14294" width="6.7109375" customWidth="1"/>
    <col min="14295" max="14295" width="7.85546875" customWidth="1"/>
    <col min="14296" max="14296" width="6.5703125" customWidth="1"/>
    <col min="14297" max="14297" width="59.85546875" customWidth="1"/>
    <col min="14298" max="14298" width="12.28515625" customWidth="1"/>
    <col min="14299" max="14299" width="10.85546875" customWidth="1"/>
    <col min="14300" max="14300" width="12" customWidth="1"/>
    <col min="14301" max="14301" width="10.140625" customWidth="1"/>
    <col min="14549" max="14549" width="6.85546875" customWidth="1"/>
    <col min="14550" max="14550" width="6.7109375" customWidth="1"/>
    <col min="14551" max="14551" width="7.85546875" customWidth="1"/>
    <col min="14552" max="14552" width="6.5703125" customWidth="1"/>
    <col min="14553" max="14553" width="59.85546875" customWidth="1"/>
    <col min="14554" max="14554" width="12.28515625" customWidth="1"/>
    <col min="14555" max="14555" width="10.85546875" customWidth="1"/>
    <col min="14556" max="14556" width="12" customWidth="1"/>
    <col min="14557" max="14557" width="10.140625" customWidth="1"/>
    <col min="14805" max="14805" width="6.85546875" customWidth="1"/>
    <col min="14806" max="14806" width="6.7109375" customWidth="1"/>
    <col min="14807" max="14807" width="7.85546875" customWidth="1"/>
    <col min="14808" max="14808" width="6.5703125" customWidth="1"/>
    <col min="14809" max="14809" width="59.85546875" customWidth="1"/>
    <col min="14810" max="14810" width="12.28515625" customWidth="1"/>
    <col min="14811" max="14811" width="10.85546875" customWidth="1"/>
    <col min="14812" max="14812" width="12" customWidth="1"/>
    <col min="14813" max="14813" width="10.140625" customWidth="1"/>
    <col min="15061" max="15061" width="6.85546875" customWidth="1"/>
    <col min="15062" max="15062" width="6.7109375" customWidth="1"/>
    <col min="15063" max="15063" width="7.85546875" customWidth="1"/>
    <col min="15064" max="15064" width="6.5703125" customWidth="1"/>
    <col min="15065" max="15065" width="59.85546875" customWidth="1"/>
    <col min="15066" max="15066" width="12.28515625" customWidth="1"/>
    <col min="15067" max="15067" width="10.85546875" customWidth="1"/>
    <col min="15068" max="15068" width="12" customWidth="1"/>
    <col min="15069" max="15069" width="10.140625" customWidth="1"/>
    <col min="15317" max="15317" width="6.85546875" customWidth="1"/>
    <col min="15318" max="15318" width="6.7109375" customWidth="1"/>
    <col min="15319" max="15319" width="7.85546875" customWidth="1"/>
    <col min="15320" max="15320" width="6.5703125" customWidth="1"/>
    <col min="15321" max="15321" width="59.85546875" customWidth="1"/>
    <col min="15322" max="15322" width="12.28515625" customWidth="1"/>
    <col min="15323" max="15323" width="10.85546875" customWidth="1"/>
    <col min="15324" max="15324" width="12" customWidth="1"/>
    <col min="15325" max="15325" width="10.140625" customWidth="1"/>
    <col min="15573" max="15573" width="6.85546875" customWidth="1"/>
    <col min="15574" max="15574" width="6.7109375" customWidth="1"/>
    <col min="15575" max="15575" width="7.85546875" customWidth="1"/>
    <col min="15576" max="15576" width="6.5703125" customWidth="1"/>
    <col min="15577" max="15577" width="59.85546875" customWidth="1"/>
    <col min="15578" max="15578" width="12.28515625" customWidth="1"/>
    <col min="15579" max="15579" width="10.85546875" customWidth="1"/>
    <col min="15580" max="15580" width="12" customWidth="1"/>
    <col min="15581" max="15581" width="10.140625" customWidth="1"/>
    <col min="15829" max="15829" width="6.85546875" customWidth="1"/>
    <col min="15830" max="15830" width="6.7109375" customWidth="1"/>
    <col min="15831" max="15831" width="7.85546875" customWidth="1"/>
    <col min="15832" max="15832" width="6.5703125" customWidth="1"/>
    <col min="15833" max="15833" width="59.85546875" customWidth="1"/>
    <col min="15834" max="15834" width="12.28515625" customWidth="1"/>
    <col min="15835" max="15835" width="10.85546875" customWidth="1"/>
    <col min="15836" max="15836" width="12" customWidth="1"/>
    <col min="15837" max="15837" width="10.140625" customWidth="1"/>
    <col min="16085" max="16085" width="6.85546875" customWidth="1"/>
    <col min="16086" max="16086" width="6.7109375" customWidth="1"/>
    <col min="16087" max="16087" width="7.85546875" customWidth="1"/>
    <col min="16088" max="16088" width="6.5703125" customWidth="1"/>
    <col min="16089" max="16089" width="59.85546875" customWidth="1"/>
    <col min="16090" max="16090" width="12.28515625" customWidth="1"/>
    <col min="16091" max="16091" width="10.85546875" customWidth="1"/>
    <col min="16092" max="16092" width="12" customWidth="1"/>
    <col min="16093" max="16093" width="10.140625" customWidth="1"/>
  </cols>
  <sheetData>
    <row r="3" spans="1:9" s="5" customFormat="1" ht="12.75">
      <c r="A3" s="1" t="s">
        <v>0</v>
      </c>
      <c r="B3" s="2"/>
      <c r="C3" s="2"/>
      <c r="D3" s="3"/>
      <c r="E3" s="4" t="s">
        <v>1</v>
      </c>
      <c r="F3" s="59"/>
      <c r="G3" s="59"/>
      <c r="H3" s="59"/>
      <c r="I3" s="59"/>
    </row>
    <row r="4" spans="1:9" s="5" customFormat="1" ht="66" customHeight="1">
      <c r="A4" s="6" t="s">
        <v>2</v>
      </c>
      <c r="B4" s="84" t="s">
        <v>3</v>
      </c>
      <c r="C4" s="6" t="s">
        <v>4</v>
      </c>
      <c r="D4" s="50" t="s">
        <v>5</v>
      </c>
      <c r="E4" s="7"/>
      <c r="F4" s="79" t="s">
        <v>469</v>
      </c>
      <c r="G4" s="79" t="s">
        <v>453</v>
      </c>
      <c r="H4" s="79" t="s">
        <v>545</v>
      </c>
      <c r="I4" s="79" t="s">
        <v>546</v>
      </c>
    </row>
    <row r="5" spans="1:9" s="5" customFormat="1" ht="12.75">
      <c r="A5" s="8" t="s">
        <v>6</v>
      </c>
      <c r="B5" s="50" t="s">
        <v>6</v>
      </c>
      <c r="C5" s="8"/>
      <c r="D5" s="50" t="s">
        <v>7</v>
      </c>
      <c r="E5" s="9"/>
      <c r="F5" s="60"/>
      <c r="G5" s="60"/>
      <c r="H5" s="60"/>
      <c r="I5" s="60"/>
    </row>
    <row r="6" spans="1:9" s="12" customFormat="1" ht="12.75">
      <c r="A6" s="39">
        <v>1</v>
      </c>
      <c r="B6" s="39">
        <v>2</v>
      </c>
      <c r="C6" s="39">
        <v>3</v>
      </c>
      <c r="D6" s="39">
        <v>4</v>
      </c>
      <c r="E6" s="40">
        <v>5</v>
      </c>
      <c r="F6" s="11">
        <v>6</v>
      </c>
      <c r="G6" s="11">
        <v>7</v>
      </c>
      <c r="H6" s="11">
        <v>7</v>
      </c>
      <c r="I6" s="11">
        <v>8</v>
      </c>
    </row>
    <row r="7" spans="1:9" s="16" customFormat="1" ht="12.75">
      <c r="A7" s="10"/>
      <c r="B7" s="13"/>
      <c r="C7" s="13"/>
      <c r="D7" s="14"/>
      <c r="E7" s="15" t="s">
        <v>8</v>
      </c>
      <c r="F7" s="61"/>
      <c r="G7" s="61"/>
      <c r="H7" s="61"/>
      <c r="I7" s="61"/>
    </row>
    <row r="8" spans="1:9" s="20" customFormat="1" ht="13.5">
      <c r="A8" s="17">
        <v>710000</v>
      </c>
      <c r="B8" s="17"/>
      <c r="C8" s="17"/>
      <c r="D8" s="18">
        <v>1</v>
      </c>
      <c r="E8" s="19" t="s">
        <v>9</v>
      </c>
      <c r="F8" s="62">
        <f t="shared" ref="F8" si="0">SUM(F9+F19+F27)</f>
        <v>12591100</v>
      </c>
      <c r="G8" s="62">
        <f t="shared" ref="G8" si="1">SUM(G9+G19+G27)</f>
        <v>9443325</v>
      </c>
      <c r="H8" s="62">
        <f t="shared" ref="H8" si="2">SUM(H9+H19+H27)</f>
        <v>15085000</v>
      </c>
      <c r="I8" s="62">
        <f>SUM(H8/F8)*100</f>
        <v>119.80684769400609</v>
      </c>
    </row>
    <row r="9" spans="1:9" s="24" customFormat="1" ht="13.5">
      <c r="A9" s="21">
        <v>714100</v>
      </c>
      <c r="B9" s="21"/>
      <c r="C9" s="21"/>
      <c r="D9" s="22" t="s">
        <v>10</v>
      </c>
      <c r="E9" s="23" t="s">
        <v>11</v>
      </c>
      <c r="F9" s="63">
        <f t="shared" ref="F9" si="3">SUM(F10+F14+F16)</f>
        <v>2072000</v>
      </c>
      <c r="G9" s="63">
        <f t="shared" ref="G9" si="4">SUM(G10+G14+G16)</f>
        <v>1554000</v>
      </c>
      <c r="H9" s="63">
        <f t="shared" ref="H9" si="5">SUM(H10+H14+H16)</f>
        <v>2050000</v>
      </c>
      <c r="I9" s="62">
        <f t="shared" ref="I9:I72" si="6">SUM(H9/F9)*100</f>
        <v>98.938223938223928</v>
      </c>
    </row>
    <row r="10" spans="1:9" s="24" customFormat="1" ht="13.5">
      <c r="A10" s="21"/>
      <c r="B10" s="21">
        <v>714110</v>
      </c>
      <c r="C10" s="21"/>
      <c r="D10" s="22" t="s">
        <v>12</v>
      </c>
      <c r="E10" s="23" t="s">
        <v>13</v>
      </c>
      <c r="F10" s="64">
        <f t="shared" ref="F10" si="7">SUM(F11+F12+F13)</f>
        <v>440000</v>
      </c>
      <c r="G10" s="64">
        <f t="shared" ref="G10" si="8">SUM(G11+G12+G13)</f>
        <v>330000</v>
      </c>
      <c r="H10" s="64">
        <f t="shared" ref="H10" si="9">SUM(H11+H12+H13)</f>
        <v>450000</v>
      </c>
      <c r="I10" s="62">
        <f t="shared" si="6"/>
        <v>102.27272727272727</v>
      </c>
    </row>
    <row r="11" spans="1:9" s="16" customFormat="1" ht="13.5">
      <c r="A11" s="25"/>
      <c r="B11" s="25"/>
      <c r="C11" s="25">
        <v>714111</v>
      </c>
      <c r="D11" s="26" t="s">
        <v>14</v>
      </c>
      <c r="E11" s="27" t="s">
        <v>15</v>
      </c>
      <c r="F11" s="65">
        <v>60000</v>
      </c>
      <c r="G11" s="65">
        <f>(F11/12)*9</f>
        <v>45000</v>
      </c>
      <c r="H11" s="65">
        <v>60000</v>
      </c>
      <c r="I11" s="62">
        <f t="shared" si="6"/>
        <v>100</v>
      </c>
    </row>
    <row r="12" spans="1:9" s="16" customFormat="1" ht="13.5">
      <c r="A12" s="25"/>
      <c r="B12" s="25"/>
      <c r="C12" s="25">
        <v>714112</v>
      </c>
      <c r="D12" s="26" t="s">
        <v>16</v>
      </c>
      <c r="E12" s="27" t="s">
        <v>17</v>
      </c>
      <c r="F12" s="65">
        <v>100000</v>
      </c>
      <c r="G12" s="65">
        <f t="shared" ref="G12:G13" si="10">(F12/12)*9</f>
        <v>75000</v>
      </c>
      <c r="H12" s="65">
        <v>90000</v>
      </c>
      <c r="I12" s="62">
        <f t="shared" si="6"/>
        <v>90</v>
      </c>
    </row>
    <row r="13" spans="1:9" s="16" customFormat="1" ht="13.5">
      <c r="A13" s="25"/>
      <c r="B13" s="25"/>
      <c r="C13" s="25">
        <v>714113</v>
      </c>
      <c r="D13" s="26" t="s">
        <v>18</v>
      </c>
      <c r="E13" s="27" t="s">
        <v>19</v>
      </c>
      <c r="F13" s="65">
        <v>280000</v>
      </c>
      <c r="G13" s="65">
        <f t="shared" si="10"/>
        <v>210000</v>
      </c>
      <c r="H13" s="65">
        <v>300000</v>
      </c>
      <c r="I13" s="62">
        <f t="shared" si="6"/>
        <v>107.14285714285714</v>
      </c>
    </row>
    <row r="14" spans="1:9" s="24" customFormat="1" ht="13.5">
      <c r="A14" s="21"/>
      <c r="B14" s="21">
        <v>714120</v>
      </c>
      <c r="C14" s="21"/>
      <c r="D14" s="22" t="s">
        <v>20</v>
      </c>
      <c r="E14" s="23" t="s">
        <v>21</v>
      </c>
      <c r="F14" s="63">
        <f t="shared" ref="F14:H14" si="11">SUM(F15)</f>
        <v>110000</v>
      </c>
      <c r="G14" s="63">
        <f t="shared" si="11"/>
        <v>82500</v>
      </c>
      <c r="H14" s="63">
        <f t="shared" si="11"/>
        <v>100000</v>
      </c>
      <c r="I14" s="62">
        <f t="shared" si="6"/>
        <v>90.909090909090907</v>
      </c>
    </row>
    <row r="15" spans="1:9" s="16" customFormat="1" ht="13.5">
      <c r="A15" s="25"/>
      <c r="B15" s="25"/>
      <c r="C15" s="25">
        <v>714121</v>
      </c>
      <c r="D15" s="26" t="s">
        <v>22</v>
      </c>
      <c r="E15" s="27" t="s">
        <v>21</v>
      </c>
      <c r="F15" s="65">
        <v>110000</v>
      </c>
      <c r="G15" s="65">
        <f>(F15/12)*9</f>
        <v>82500</v>
      </c>
      <c r="H15" s="65">
        <v>100000</v>
      </c>
      <c r="I15" s="62">
        <f t="shared" si="6"/>
        <v>90.909090909090907</v>
      </c>
    </row>
    <row r="16" spans="1:9" s="24" customFormat="1" ht="13.5">
      <c r="A16" s="21"/>
      <c r="B16" s="21">
        <v>714130</v>
      </c>
      <c r="C16" s="21"/>
      <c r="D16" s="22" t="s">
        <v>23</v>
      </c>
      <c r="E16" s="23" t="s">
        <v>24</v>
      </c>
      <c r="F16" s="63">
        <f t="shared" ref="F16" si="12">SUM(F17+F18)</f>
        <v>1522000</v>
      </c>
      <c r="G16" s="63">
        <f t="shared" ref="G16" si="13">SUM(G17+G18)</f>
        <v>1141500</v>
      </c>
      <c r="H16" s="63">
        <f t="shared" ref="H16" si="14">SUM(H17+H18)</f>
        <v>1500000</v>
      </c>
      <c r="I16" s="62">
        <f t="shared" si="6"/>
        <v>98.554533508541397</v>
      </c>
    </row>
    <row r="17" spans="1:9" s="16" customFormat="1" ht="13.5">
      <c r="A17" s="25"/>
      <c r="B17" s="25"/>
      <c r="C17" s="25">
        <v>714131</v>
      </c>
      <c r="D17" s="26" t="s">
        <v>25</v>
      </c>
      <c r="E17" s="27" t="s">
        <v>26</v>
      </c>
      <c r="F17" s="65">
        <v>600000</v>
      </c>
      <c r="G17" s="65">
        <f t="shared" ref="G17:G18" si="15">(F17/12)*9</f>
        <v>450000</v>
      </c>
      <c r="H17" s="65">
        <v>600000</v>
      </c>
      <c r="I17" s="62">
        <f t="shared" si="6"/>
        <v>100</v>
      </c>
    </row>
    <row r="18" spans="1:9" s="16" customFormat="1" ht="13.5">
      <c r="A18" s="25"/>
      <c r="B18" s="25"/>
      <c r="C18" s="25">
        <v>714132</v>
      </c>
      <c r="D18" s="26" t="s">
        <v>27</v>
      </c>
      <c r="E18" s="27" t="s">
        <v>28</v>
      </c>
      <c r="F18" s="65">
        <v>922000</v>
      </c>
      <c r="G18" s="65">
        <f t="shared" si="15"/>
        <v>691500</v>
      </c>
      <c r="H18" s="65">
        <v>900000</v>
      </c>
      <c r="I18" s="62">
        <f t="shared" si="6"/>
        <v>97.613882863340564</v>
      </c>
    </row>
    <row r="19" spans="1:9" s="24" customFormat="1" ht="13.5">
      <c r="A19" s="21">
        <v>716100</v>
      </c>
      <c r="B19" s="21"/>
      <c r="C19" s="21"/>
      <c r="D19" s="22" t="s">
        <v>29</v>
      </c>
      <c r="E19" s="23" t="s">
        <v>30</v>
      </c>
      <c r="F19" s="63">
        <f t="shared" ref="F19:H19" si="16">SUM(F20)</f>
        <v>4004100</v>
      </c>
      <c r="G19" s="63">
        <f t="shared" si="16"/>
        <v>3003075</v>
      </c>
      <c r="H19" s="63">
        <f t="shared" si="16"/>
        <v>5752000</v>
      </c>
      <c r="I19" s="62">
        <f t="shared" si="6"/>
        <v>143.65275592517671</v>
      </c>
    </row>
    <row r="20" spans="1:9" s="24" customFormat="1" ht="13.5">
      <c r="A20" s="21"/>
      <c r="B20" s="21">
        <v>716110</v>
      </c>
      <c r="C20" s="21"/>
      <c r="D20" s="22" t="s">
        <v>31</v>
      </c>
      <c r="E20" s="23" t="s">
        <v>32</v>
      </c>
      <c r="F20" s="63">
        <f t="shared" ref="F20" si="17">SUM(F21:F26)</f>
        <v>4004100</v>
      </c>
      <c r="G20" s="63">
        <f t="shared" ref="G20" si="18">SUM(G21:G26)</f>
        <v>3003075</v>
      </c>
      <c r="H20" s="63">
        <f t="shared" ref="H20" si="19">SUM(H21:H26)</f>
        <v>5752000</v>
      </c>
      <c r="I20" s="62">
        <f t="shared" si="6"/>
        <v>143.65275592517671</v>
      </c>
    </row>
    <row r="21" spans="1:9" s="16" customFormat="1" ht="13.5">
      <c r="A21" s="25"/>
      <c r="B21" s="25"/>
      <c r="C21" s="25">
        <v>716111</v>
      </c>
      <c r="D21" s="26" t="s">
        <v>33</v>
      </c>
      <c r="E21" s="27" t="s">
        <v>34</v>
      </c>
      <c r="F21" s="65">
        <v>2900000</v>
      </c>
      <c r="G21" s="65">
        <f t="shared" ref="G21:G26" si="20">(F21/12)*9</f>
        <v>2175000</v>
      </c>
      <c r="H21" s="65">
        <v>4342000</v>
      </c>
      <c r="I21" s="62">
        <f t="shared" si="6"/>
        <v>149.72413793103448</v>
      </c>
    </row>
    <row r="22" spans="1:9" s="16" customFormat="1" ht="13.5">
      <c r="A22" s="25"/>
      <c r="B22" s="25"/>
      <c r="C22" s="25">
        <v>716112</v>
      </c>
      <c r="D22" s="26" t="s">
        <v>35</v>
      </c>
      <c r="E22" s="27" t="s">
        <v>36</v>
      </c>
      <c r="F22" s="65">
        <v>377400</v>
      </c>
      <c r="G22" s="65">
        <f t="shared" si="20"/>
        <v>283050</v>
      </c>
      <c r="H22" s="65">
        <v>450000</v>
      </c>
      <c r="I22" s="62">
        <f t="shared" si="6"/>
        <v>119.2368839427663</v>
      </c>
    </row>
    <row r="23" spans="1:9" s="16" customFormat="1" ht="13.5">
      <c r="A23" s="25"/>
      <c r="B23" s="25"/>
      <c r="C23" s="25">
        <v>716113</v>
      </c>
      <c r="D23" s="26" t="s">
        <v>37</v>
      </c>
      <c r="E23" s="27" t="s">
        <v>38</v>
      </c>
      <c r="F23" s="65">
        <v>71700</v>
      </c>
      <c r="G23" s="65">
        <f t="shared" si="20"/>
        <v>53775</v>
      </c>
      <c r="H23" s="65">
        <v>110000</v>
      </c>
      <c r="I23" s="62">
        <f t="shared" si="6"/>
        <v>153.41701534170153</v>
      </c>
    </row>
    <row r="24" spans="1:9" s="16" customFormat="1" ht="13.5">
      <c r="A24" s="25"/>
      <c r="B24" s="25"/>
      <c r="C24" s="25">
        <v>716115</v>
      </c>
      <c r="D24" s="26" t="s">
        <v>39</v>
      </c>
      <c r="E24" s="27" t="s">
        <v>40</v>
      </c>
      <c r="F24" s="65">
        <v>100000</v>
      </c>
      <c r="G24" s="65">
        <f t="shared" si="20"/>
        <v>75000</v>
      </c>
      <c r="H24" s="65">
        <v>100000</v>
      </c>
      <c r="I24" s="62">
        <f t="shared" si="6"/>
        <v>100</v>
      </c>
    </row>
    <row r="25" spans="1:9" s="16" customFormat="1" ht="13.5">
      <c r="A25" s="25"/>
      <c r="B25" s="25"/>
      <c r="C25" s="25">
        <v>716116</v>
      </c>
      <c r="D25" s="26" t="s">
        <v>41</v>
      </c>
      <c r="E25" s="27" t="s">
        <v>42</v>
      </c>
      <c r="F25" s="65">
        <v>175000</v>
      </c>
      <c r="G25" s="65">
        <f t="shared" si="20"/>
        <v>131250</v>
      </c>
      <c r="H25" s="65">
        <v>220000</v>
      </c>
      <c r="I25" s="62">
        <f t="shared" si="6"/>
        <v>125.71428571428571</v>
      </c>
    </row>
    <row r="26" spans="1:9" s="16" customFormat="1" ht="13.5">
      <c r="A26" s="25"/>
      <c r="B26" s="25"/>
      <c r="C26" s="25">
        <v>716117</v>
      </c>
      <c r="D26" s="26" t="s">
        <v>43</v>
      </c>
      <c r="E26" s="27" t="s">
        <v>44</v>
      </c>
      <c r="F26" s="65">
        <v>380000</v>
      </c>
      <c r="G26" s="65">
        <f t="shared" si="20"/>
        <v>285000</v>
      </c>
      <c r="H26" s="65">
        <v>530000</v>
      </c>
      <c r="I26" s="62">
        <f t="shared" si="6"/>
        <v>139.4736842105263</v>
      </c>
    </row>
    <row r="27" spans="1:9" s="24" customFormat="1" ht="13.5">
      <c r="A27" s="21">
        <v>717100</v>
      </c>
      <c r="B27" s="21"/>
      <c r="C27" s="21"/>
      <c r="D27" s="22" t="s">
        <v>45</v>
      </c>
      <c r="E27" s="23" t="s">
        <v>46</v>
      </c>
      <c r="F27" s="63">
        <f t="shared" ref="F27:H27" si="21">SUM(F30+F32+F28)</f>
        <v>6515000</v>
      </c>
      <c r="G27" s="63">
        <f t="shared" si="21"/>
        <v>4886250</v>
      </c>
      <c r="H27" s="63">
        <f t="shared" si="21"/>
        <v>7283000</v>
      </c>
      <c r="I27" s="62">
        <f t="shared" si="6"/>
        <v>111.78818112049117</v>
      </c>
    </row>
    <row r="28" spans="1:9" s="24" customFormat="1" ht="13.5">
      <c r="A28" s="21"/>
      <c r="B28" s="21">
        <v>717110</v>
      </c>
      <c r="C28" s="21"/>
      <c r="D28" s="22" t="s">
        <v>47</v>
      </c>
      <c r="E28" s="23" t="s">
        <v>332</v>
      </c>
      <c r="F28" s="63">
        <f t="shared" ref="F28:H30" si="22">SUM(F29)</f>
        <v>170000</v>
      </c>
      <c r="G28" s="63">
        <f t="shared" si="22"/>
        <v>127500</v>
      </c>
      <c r="H28" s="63">
        <f t="shared" si="22"/>
        <v>200000</v>
      </c>
      <c r="I28" s="62">
        <f t="shared" si="6"/>
        <v>117.64705882352942</v>
      </c>
    </row>
    <row r="29" spans="1:9" s="16" customFormat="1" ht="13.5">
      <c r="A29" s="25"/>
      <c r="B29" s="25"/>
      <c r="C29" s="25">
        <v>717114</v>
      </c>
      <c r="D29" s="26" t="s">
        <v>49</v>
      </c>
      <c r="E29" s="27" t="s">
        <v>332</v>
      </c>
      <c r="F29" s="65">
        <v>170000</v>
      </c>
      <c r="G29" s="65">
        <f>(F29/12)*9</f>
        <v>127500</v>
      </c>
      <c r="H29" s="65">
        <v>200000</v>
      </c>
      <c r="I29" s="62">
        <f t="shared" si="6"/>
        <v>117.64705882352942</v>
      </c>
    </row>
    <row r="30" spans="1:9" s="24" customFormat="1" ht="13.5">
      <c r="A30" s="21"/>
      <c r="B30" s="21">
        <v>717130</v>
      </c>
      <c r="C30" s="21"/>
      <c r="D30" s="22" t="s">
        <v>50</v>
      </c>
      <c r="E30" s="23" t="s">
        <v>48</v>
      </c>
      <c r="F30" s="63">
        <f t="shared" si="22"/>
        <v>550469</v>
      </c>
      <c r="G30" s="63">
        <f t="shared" si="22"/>
        <v>412851.75</v>
      </c>
      <c r="H30" s="63">
        <f t="shared" si="22"/>
        <v>650960</v>
      </c>
      <c r="I30" s="62">
        <f t="shared" si="6"/>
        <v>118.25552392596133</v>
      </c>
    </row>
    <row r="31" spans="1:9" s="16" customFormat="1" ht="13.5">
      <c r="A31" s="25"/>
      <c r="B31" s="25"/>
      <c r="C31" s="25">
        <v>717131</v>
      </c>
      <c r="D31" s="26" t="s">
        <v>52</v>
      </c>
      <c r="E31" s="27" t="s">
        <v>48</v>
      </c>
      <c r="F31" s="65">
        <v>550469</v>
      </c>
      <c r="G31" s="65">
        <f>(F31/12)*9</f>
        <v>412851.75</v>
      </c>
      <c r="H31" s="65">
        <v>650960</v>
      </c>
      <c r="I31" s="62">
        <f t="shared" si="6"/>
        <v>118.25552392596133</v>
      </c>
    </row>
    <row r="32" spans="1:9" s="24" customFormat="1" ht="13.5">
      <c r="A32" s="21"/>
      <c r="B32" s="21">
        <v>717140</v>
      </c>
      <c r="C32" s="21"/>
      <c r="D32" s="22" t="s">
        <v>249</v>
      </c>
      <c r="E32" s="23" t="s">
        <v>51</v>
      </c>
      <c r="F32" s="63">
        <f t="shared" ref="F32:H32" si="23">SUM(F33)</f>
        <v>5794531</v>
      </c>
      <c r="G32" s="63">
        <f t="shared" si="23"/>
        <v>4345898.25</v>
      </c>
      <c r="H32" s="63">
        <f t="shared" si="23"/>
        <v>6432040</v>
      </c>
      <c r="I32" s="62">
        <f t="shared" si="6"/>
        <v>111.00190852374421</v>
      </c>
    </row>
    <row r="33" spans="1:9" s="16" customFormat="1" ht="13.5">
      <c r="A33" s="25"/>
      <c r="B33" s="25"/>
      <c r="C33" s="25">
        <v>717141</v>
      </c>
      <c r="D33" s="26" t="s">
        <v>331</v>
      </c>
      <c r="E33" s="27" t="s">
        <v>51</v>
      </c>
      <c r="F33" s="65">
        <v>5794531</v>
      </c>
      <c r="G33" s="65">
        <f>(F33/12)*9</f>
        <v>4345898.25</v>
      </c>
      <c r="H33" s="65">
        <v>6432040</v>
      </c>
      <c r="I33" s="62">
        <f t="shared" si="6"/>
        <v>111.00190852374421</v>
      </c>
    </row>
    <row r="34" spans="1:9" s="24" customFormat="1" ht="13.5">
      <c r="A34" s="21">
        <v>720000</v>
      </c>
      <c r="B34" s="21"/>
      <c r="C34" s="21"/>
      <c r="D34" s="22">
        <v>2</v>
      </c>
      <c r="E34" s="28" t="s">
        <v>53</v>
      </c>
      <c r="F34" s="63">
        <f t="shared" ref="F34:H34" si="24">SUM(F35+F45+F50+F53+F56+F70+F86+F90+F94)</f>
        <v>5685100</v>
      </c>
      <c r="G34" s="63">
        <f t="shared" si="24"/>
        <v>4263825</v>
      </c>
      <c r="H34" s="63">
        <f t="shared" si="24"/>
        <v>5827000</v>
      </c>
      <c r="I34" s="62">
        <f t="shared" si="6"/>
        <v>102.49599831137535</v>
      </c>
    </row>
    <row r="35" spans="1:9" s="24" customFormat="1" ht="13.5">
      <c r="A35" s="21">
        <v>721100</v>
      </c>
      <c r="B35" s="21"/>
      <c r="C35" s="21"/>
      <c r="D35" s="22" t="s">
        <v>54</v>
      </c>
      <c r="E35" s="23" t="s">
        <v>55</v>
      </c>
      <c r="F35" s="63">
        <f t="shared" ref="F35:H35" si="25">SUM(F36+F38+F43)</f>
        <v>627000</v>
      </c>
      <c r="G35" s="63">
        <f t="shared" si="25"/>
        <v>470250</v>
      </c>
      <c r="H35" s="63">
        <f t="shared" si="25"/>
        <v>692000</v>
      </c>
      <c r="I35" s="62">
        <f t="shared" si="6"/>
        <v>110.36682615629985</v>
      </c>
    </row>
    <row r="36" spans="1:9" s="24" customFormat="1" ht="13.5">
      <c r="A36" s="21"/>
      <c r="B36" s="21">
        <v>721110</v>
      </c>
      <c r="C36" s="21"/>
      <c r="D36" s="22" t="s">
        <v>56</v>
      </c>
      <c r="E36" s="23" t="s">
        <v>57</v>
      </c>
      <c r="F36" s="63">
        <f t="shared" ref="F36:H36" si="26">SUM(F37)</f>
        <v>10000</v>
      </c>
      <c r="G36" s="63">
        <f t="shared" si="26"/>
        <v>7500</v>
      </c>
      <c r="H36" s="63">
        <f t="shared" si="26"/>
        <v>12000</v>
      </c>
      <c r="I36" s="62">
        <f t="shared" si="6"/>
        <v>120</v>
      </c>
    </row>
    <row r="37" spans="1:9" s="24" customFormat="1" ht="13.5">
      <c r="A37" s="21"/>
      <c r="B37" s="21"/>
      <c r="C37" s="25">
        <v>721112</v>
      </c>
      <c r="D37" s="26" t="s">
        <v>58</v>
      </c>
      <c r="E37" s="27" t="s">
        <v>59</v>
      </c>
      <c r="F37" s="65">
        <v>10000</v>
      </c>
      <c r="G37" s="65">
        <f>(F37/12)*9</f>
        <v>7500</v>
      </c>
      <c r="H37" s="65">
        <v>12000</v>
      </c>
      <c r="I37" s="62">
        <f t="shared" si="6"/>
        <v>120</v>
      </c>
    </row>
    <row r="38" spans="1:9" s="24" customFormat="1" ht="13.5">
      <c r="A38" s="21"/>
      <c r="B38" s="21">
        <v>721120</v>
      </c>
      <c r="C38" s="21"/>
      <c r="D38" s="22" t="s">
        <v>60</v>
      </c>
      <c r="E38" s="23" t="s">
        <v>61</v>
      </c>
      <c r="F38" s="63">
        <f t="shared" ref="F38:H38" si="27">SUM(F39+F40+F41)</f>
        <v>477000</v>
      </c>
      <c r="G38" s="63">
        <f t="shared" si="27"/>
        <v>357750</v>
      </c>
      <c r="H38" s="63">
        <f t="shared" si="27"/>
        <v>580000</v>
      </c>
      <c r="I38" s="62">
        <f t="shared" si="6"/>
        <v>121.59329140461217</v>
      </c>
    </row>
    <row r="39" spans="1:9" s="16" customFormat="1" ht="13.5">
      <c r="A39" s="25"/>
      <c r="B39" s="25"/>
      <c r="C39" s="25">
        <v>721121</v>
      </c>
      <c r="D39" s="26" t="s">
        <v>62</v>
      </c>
      <c r="E39" s="27" t="s">
        <v>387</v>
      </c>
      <c r="F39" s="65">
        <v>100000</v>
      </c>
      <c r="G39" s="65">
        <f t="shared" ref="G39:G41" si="28">(F39/12)*9</f>
        <v>75000</v>
      </c>
      <c r="H39" s="65">
        <v>100000</v>
      </c>
      <c r="I39" s="62">
        <f t="shared" si="6"/>
        <v>100</v>
      </c>
    </row>
    <row r="40" spans="1:9" s="16" customFormat="1" ht="13.5">
      <c r="A40" s="25"/>
      <c r="B40" s="25"/>
      <c r="C40" s="25">
        <v>721122</v>
      </c>
      <c r="D40" s="26" t="s">
        <v>63</v>
      </c>
      <c r="E40" s="27" t="s">
        <v>64</v>
      </c>
      <c r="F40" s="65">
        <v>227000</v>
      </c>
      <c r="G40" s="65">
        <f t="shared" si="28"/>
        <v>170250</v>
      </c>
      <c r="H40" s="65">
        <v>280000</v>
      </c>
      <c r="I40" s="62">
        <f t="shared" si="6"/>
        <v>123.34801762114537</v>
      </c>
    </row>
    <row r="41" spans="1:9" s="16" customFormat="1" ht="13.5">
      <c r="A41" s="25"/>
      <c r="B41" s="25"/>
      <c r="C41" s="25">
        <v>721124</v>
      </c>
      <c r="D41" s="26" t="s">
        <v>65</v>
      </c>
      <c r="E41" s="27" t="s">
        <v>66</v>
      </c>
      <c r="F41" s="65">
        <v>150000</v>
      </c>
      <c r="G41" s="65">
        <f t="shared" si="28"/>
        <v>112500</v>
      </c>
      <c r="H41" s="65">
        <v>200000</v>
      </c>
      <c r="I41" s="62">
        <f t="shared" si="6"/>
        <v>133.33333333333331</v>
      </c>
    </row>
    <row r="42" spans="1:9" s="16" customFormat="1" ht="13.5" hidden="1">
      <c r="A42" s="25"/>
      <c r="B42" s="25"/>
      <c r="C42" s="25">
        <v>721124</v>
      </c>
      <c r="D42" s="26" t="s">
        <v>65</v>
      </c>
      <c r="E42" s="27" t="s">
        <v>67</v>
      </c>
      <c r="F42" s="65">
        <v>0</v>
      </c>
      <c r="G42" s="65">
        <v>0</v>
      </c>
      <c r="H42" s="65">
        <v>0</v>
      </c>
      <c r="I42" s="62" t="e">
        <f t="shared" si="6"/>
        <v>#DIV/0!</v>
      </c>
    </row>
    <row r="43" spans="1:9" s="24" customFormat="1" ht="13.5">
      <c r="A43" s="21"/>
      <c r="B43" s="21">
        <v>721190</v>
      </c>
      <c r="C43" s="21"/>
      <c r="D43" s="22" t="s">
        <v>68</v>
      </c>
      <c r="E43" s="23" t="s">
        <v>69</v>
      </c>
      <c r="F43" s="63">
        <f t="shared" ref="F43:H43" si="29">SUM(F44)</f>
        <v>140000</v>
      </c>
      <c r="G43" s="63">
        <f t="shared" si="29"/>
        <v>105000</v>
      </c>
      <c r="H43" s="63">
        <f t="shared" si="29"/>
        <v>100000</v>
      </c>
      <c r="I43" s="62">
        <f t="shared" si="6"/>
        <v>71.428571428571431</v>
      </c>
    </row>
    <row r="44" spans="1:9" s="16" customFormat="1" ht="13.5">
      <c r="A44" s="25"/>
      <c r="B44" s="25"/>
      <c r="C44" s="25">
        <v>721191</v>
      </c>
      <c r="D44" s="26" t="s">
        <v>70</v>
      </c>
      <c r="E44" s="27" t="s">
        <v>71</v>
      </c>
      <c r="F44" s="65">
        <v>140000</v>
      </c>
      <c r="G44" s="65">
        <f>(F44/12)*9</f>
        <v>105000</v>
      </c>
      <c r="H44" s="65">
        <v>100000</v>
      </c>
      <c r="I44" s="62">
        <f t="shared" si="6"/>
        <v>71.428571428571431</v>
      </c>
    </row>
    <row r="45" spans="1:9" s="24" customFormat="1" ht="13.5">
      <c r="A45" s="29">
        <v>721200</v>
      </c>
      <c r="B45" s="29"/>
      <c r="C45" s="29"/>
      <c r="D45" s="30" t="s">
        <v>72</v>
      </c>
      <c r="E45" s="31" t="s">
        <v>73</v>
      </c>
      <c r="F45" s="66">
        <f t="shared" ref="F45" si="30">SUM(F46+F48)</f>
        <v>11100</v>
      </c>
      <c r="G45" s="66">
        <f t="shared" ref="G45" si="31">SUM(G46+G48)</f>
        <v>8325</v>
      </c>
      <c r="H45" s="66">
        <f t="shared" ref="H45" si="32">SUM(H46+H48)</f>
        <v>11000</v>
      </c>
      <c r="I45" s="62">
        <f t="shared" si="6"/>
        <v>99.099099099099092</v>
      </c>
    </row>
    <row r="46" spans="1:9" s="24" customFormat="1" ht="13.5">
      <c r="A46" s="21"/>
      <c r="B46" s="21">
        <v>721210</v>
      </c>
      <c r="C46" s="21"/>
      <c r="D46" s="22" t="s">
        <v>74</v>
      </c>
      <c r="E46" s="23" t="s">
        <v>75</v>
      </c>
      <c r="F46" s="63">
        <f t="shared" ref="F46:H46" si="33">SUM(F47)</f>
        <v>1100</v>
      </c>
      <c r="G46" s="63">
        <f t="shared" si="33"/>
        <v>825</v>
      </c>
      <c r="H46" s="63">
        <f t="shared" si="33"/>
        <v>1000</v>
      </c>
      <c r="I46" s="62">
        <f t="shared" si="6"/>
        <v>90.909090909090907</v>
      </c>
    </row>
    <row r="47" spans="1:9" s="16" customFormat="1" ht="13.5">
      <c r="A47" s="25"/>
      <c r="B47" s="25"/>
      <c r="C47" s="25">
        <v>721211</v>
      </c>
      <c r="D47" s="26" t="s">
        <v>76</v>
      </c>
      <c r="E47" s="27" t="s">
        <v>77</v>
      </c>
      <c r="F47" s="65">
        <v>1100</v>
      </c>
      <c r="G47" s="65">
        <f>(F47/12)*9</f>
        <v>825</v>
      </c>
      <c r="H47" s="65">
        <v>1000</v>
      </c>
      <c r="I47" s="62">
        <f t="shared" si="6"/>
        <v>90.909090909090907</v>
      </c>
    </row>
    <row r="48" spans="1:9" s="24" customFormat="1" ht="13.5">
      <c r="A48" s="21"/>
      <c r="B48" s="21">
        <v>721230</v>
      </c>
      <c r="C48" s="21"/>
      <c r="D48" s="22" t="s">
        <v>78</v>
      </c>
      <c r="E48" s="23" t="s">
        <v>79</v>
      </c>
      <c r="F48" s="63">
        <f t="shared" ref="F48:H48" si="34">SUM(F49)</f>
        <v>10000</v>
      </c>
      <c r="G48" s="63">
        <f t="shared" si="34"/>
        <v>7500</v>
      </c>
      <c r="H48" s="63">
        <f t="shared" si="34"/>
        <v>10000</v>
      </c>
      <c r="I48" s="62">
        <f t="shared" si="6"/>
        <v>100</v>
      </c>
    </row>
    <row r="49" spans="1:9" s="16" customFormat="1" ht="13.5" customHeight="1">
      <c r="A49" s="25"/>
      <c r="B49" s="25"/>
      <c r="C49" s="25">
        <v>721239</v>
      </c>
      <c r="D49" s="26" t="s">
        <v>80</v>
      </c>
      <c r="E49" s="27" t="s">
        <v>81</v>
      </c>
      <c r="F49" s="65">
        <v>10000</v>
      </c>
      <c r="G49" s="65">
        <f>(F49/12)*9</f>
        <v>7500</v>
      </c>
      <c r="H49" s="65">
        <v>10000</v>
      </c>
      <c r="I49" s="62">
        <f t="shared" si="6"/>
        <v>100</v>
      </c>
    </row>
    <row r="50" spans="1:9" s="24" customFormat="1" ht="13.5">
      <c r="A50" s="21">
        <v>722100</v>
      </c>
      <c r="B50" s="21"/>
      <c r="C50" s="21"/>
      <c r="D50" s="22" t="s">
        <v>82</v>
      </c>
      <c r="E50" s="23" t="s">
        <v>83</v>
      </c>
      <c r="F50" s="63">
        <f t="shared" ref="F50:H51" si="35">SUM(F51)</f>
        <v>250000</v>
      </c>
      <c r="G50" s="63">
        <f t="shared" si="35"/>
        <v>187500</v>
      </c>
      <c r="H50" s="63">
        <f t="shared" si="35"/>
        <v>270000</v>
      </c>
      <c r="I50" s="62">
        <f t="shared" si="6"/>
        <v>108</v>
      </c>
    </row>
    <row r="51" spans="1:9" s="24" customFormat="1" ht="13.5">
      <c r="A51" s="21"/>
      <c r="B51" s="21">
        <v>722130</v>
      </c>
      <c r="C51" s="21"/>
      <c r="D51" s="22" t="s">
        <v>84</v>
      </c>
      <c r="E51" s="23" t="s">
        <v>85</v>
      </c>
      <c r="F51" s="63">
        <f t="shared" si="35"/>
        <v>250000</v>
      </c>
      <c r="G51" s="63">
        <f t="shared" si="35"/>
        <v>187500</v>
      </c>
      <c r="H51" s="63">
        <f t="shared" si="35"/>
        <v>270000</v>
      </c>
      <c r="I51" s="62">
        <f t="shared" si="6"/>
        <v>108</v>
      </c>
    </row>
    <row r="52" spans="1:9" s="16" customFormat="1" ht="13.5">
      <c r="A52" s="32"/>
      <c r="B52" s="32"/>
      <c r="C52" s="32">
        <v>722131</v>
      </c>
      <c r="D52" s="33" t="s">
        <v>86</v>
      </c>
      <c r="E52" s="34" t="s">
        <v>87</v>
      </c>
      <c r="F52" s="67">
        <v>250000</v>
      </c>
      <c r="G52" s="65">
        <f>(F52/12)*9</f>
        <v>187500</v>
      </c>
      <c r="H52" s="67">
        <v>270000</v>
      </c>
      <c r="I52" s="62">
        <f t="shared" si="6"/>
        <v>108</v>
      </c>
    </row>
    <row r="53" spans="1:9" s="24" customFormat="1" ht="13.5">
      <c r="A53" s="21">
        <v>722300</v>
      </c>
      <c r="B53" s="21"/>
      <c r="C53" s="21"/>
      <c r="D53" s="22"/>
      <c r="E53" s="23" t="s">
        <v>89</v>
      </c>
      <c r="F53" s="63">
        <f t="shared" ref="F53:H54" si="36">SUM(F54)</f>
        <v>400000</v>
      </c>
      <c r="G53" s="63">
        <f t="shared" si="36"/>
        <v>300000</v>
      </c>
      <c r="H53" s="63">
        <f t="shared" si="36"/>
        <v>0</v>
      </c>
      <c r="I53" s="62">
        <f t="shared" si="6"/>
        <v>0</v>
      </c>
    </row>
    <row r="54" spans="1:9" s="24" customFormat="1" ht="13.5">
      <c r="A54" s="21"/>
      <c r="B54" s="21">
        <v>722320</v>
      </c>
      <c r="C54" s="21"/>
      <c r="D54" s="22"/>
      <c r="E54" s="23" t="s">
        <v>91</v>
      </c>
      <c r="F54" s="63">
        <f t="shared" si="36"/>
        <v>400000</v>
      </c>
      <c r="G54" s="63">
        <f t="shared" si="36"/>
        <v>300000</v>
      </c>
      <c r="H54" s="63">
        <f t="shared" si="36"/>
        <v>0</v>
      </c>
      <c r="I54" s="62">
        <f t="shared" si="6"/>
        <v>0</v>
      </c>
    </row>
    <row r="55" spans="1:9" s="16" customFormat="1" ht="13.5">
      <c r="A55" s="25"/>
      <c r="B55" s="25"/>
      <c r="C55" s="25">
        <v>722322</v>
      </c>
      <c r="D55" s="26"/>
      <c r="E55" s="27" t="s">
        <v>93</v>
      </c>
      <c r="F55" s="65">
        <v>400000</v>
      </c>
      <c r="G55" s="65">
        <f>(F55/12)*9</f>
        <v>300000</v>
      </c>
      <c r="H55" s="65">
        <v>0</v>
      </c>
      <c r="I55" s="62">
        <f t="shared" si="6"/>
        <v>0</v>
      </c>
    </row>
    <row r="56" spans="1:9" s="24" customFormat="1" ht="13.5">
      <c r="A56" s="21">
        <v>722400</v>
      </c>
      <c r="B56" s="21"/>
      <c r="C56" s="21"/>
      <c r="D56" s="22" t="s">
        <v>88</v>
      </c>
      <c r="E56" s="23" t="s">
        <v>95</v>
      </c>
      <c r="F56" s="63">
        <f t="shared" ref="F56" si="37">SUM(F57+F63+F65+F67)</f>
        <v>1452000</v>
      </c>
      <c r="G56" s="63">
        <f t="shared" ref="G56" si="38">SUM(G57+G63+G65+G67)</f>
        <v>1089000</v>
      </c>
      <c r="H56" s="63">
        <f t="shared" ref="H56" si="39">SUM(H57+H63+H65+H67)</f>
        <v>1571000</v>
      </c>
      <c r="I56" s="62">
        <f t="shared" si="6"/>
        <v>108.19559228650138</v>
      </c>
    </row>
    <row r="57" spans="1:9" s="24" customFormat="1" ht="13.5">
      <c r="A57" s="21"/>
      <c r="B57" s="21">
        <v>722430</v>
      </c>
      <c r="C57" s="21"/>
      <c r="D57" s="22" t="s">
        <v>90</v>
      </c>
      <c r="E57" s="23" t="s">
        <v>97</v>
      </c>
      <c r="F57" s="63">
        <f t="shared" ref="F57" si="40">SUM(F58:F62)</f>
        <v>1342000</v>
      </c>
      <c r="G57" s="63">
        <f t="shared" ref="G57" si="41">SUM(G58:G62)</f>
        <v>1006500</v>
      </c>
      <c r="H57" s="63">
        <f t="shared" ref="H57" si="42">SUM(H58:H62)</f>
        <v>1421000</v>
      </c>
      <c r="I57" s="62">
        <f t="shared" si="6"/>
        <v>105.88673621460507</v>
      </c>
    </row>
    <row r="58" spans="1:9" s="16" customFormat="1" ht="13.5">
      <c r="A58" s="25"/>
      <c r="B58" s="25"/>
      <c r="C58" s="25">
        <v>722432</v>
      </c>
      <c r="D58" s="26" t="s">
        <v>92</v>
      </c>
      <c r="E58" s="27" t="s">
        <v>296</v>
      </c>
      <c r="F58" s="86">
        <v>192000</v>
      </c>
      <c r="G58" s="65">
        <f t="shared" ref="G58:G60" si="43">(F58/12)*9</f>
        <v>144000</v>
      </c>
      <c r="H58" s="86">
        <v>171000</v>
      </c>
      <c r="I58" s="62">
        <f t="shared" si="6"/>
        <v>89.0625</v>
      </c>
    </row>
    <row r="59" spans="1:9" s="16" customFormat="1" ht="13.5">
      <c r="A59" s="25"/>
      <c r="B59" s="25"/>
      <c r="C59" s="25">
        <v>722433</v>
      </c>
      <c r="D59" s="26" t="s">
        <v>580</v>
      </c>
      <c r="E59" s="27" t="s">
        <v>100</v>
      </c>
      <c r="F59" s="65">
        <v>200000</v>
      </c>
      <c r="G59" s="65">
        <f t="shared" si="43"/>
        <v>150000</v>
      </c>
      <c r="H59" s="65">
        <v>210000</v>
      </c>
      <c r="I59" s="62">
        <f t="shared" si="6"/>
        <v>105</v>
      </c>
    </row>
    <row r="60" spans="1:9" s="16" customFormat="1" ht="13.5">
      <c r="A60" s="25"/>
      <c r="B60" s="25"/>
      <c r="C60" s="25">
        <v>722434</v>
      </c>
      <c r="D60" s="26" t="s">
        <v>581</v>
      </c>
      <c r="E60" s="27" t="s">
        <v>102</v>
      </c>
      <c r="F60" s="65">
        <v>50000</v>
      </c>
      <c r="G60" s="65">
        <f t="shared" si="43"/>
        <v>37500</v>
      </c>
      <c r="H60" s="65">
        <v>100000</v>
      </c>
      <c r="I60" s="62">
        <f t="shared" si="6"/>
        <v>200</v>
      </c>
    </row>
    <row r="61" spans="1:9" s="16" customFormat="1" ht="13.5">
      <c r="A61" s="25"/>
      <c r="B61" s="25"/>
      <c r="C61" s="25">
        <v>722435</v>
      </c>
      <c r="D61" s="26" t="s">
        <v>582</v>
      </c>
      <c r="E61" s="27" t="s">
        <v>103</v>
      </c>
      <c r="F61" s="65">
        <v>900000</v>
      </c>
      <c r="G61" s="65">
        <f>(F61/12)*9</f>
        <v>675000</v>
      </c>
      <c r="H61" s="65">
        <v>940000</v>
      </c>
      <c r="I61" s="62">
        <f t="shared" si="6"/>
        <v>104.44444444444446</v>
      </c>
    </row>
    <row r="62" spans="1:9" s="16" customFormat="1" ht="12" hidden="1" customHeight="1">
      <c r="A62" s="25"/>
      <c r="B62" s="25"/>
      <c r="C62" s="25">
        <v>722437</v>
      </c>
      <c r="D62" s="26" t="s">
        <v>104</v>
      </c>
      <c r="E62" s="27" t="s">
        <v>105</v>
      </c>
      <c r="F62" s="65">
        <v>0</v>
      </c>
      <c r="G62" s="65">
        <v>0</v>
      </c>
      <c r="H62" s="65">
        <v>0</v>
      </c>
      <c r="I62" s="62" t="e">
        <f t="shared" si="6"/>
        <v>#DIV/0!</v>
      </c>
    </row>
    <row r="63" spans="1:9" s="24" customFormat="1" ht="13.5">
      <c r="A63" s="21"/>
      <c r="B63" s="21">
        <v>722440</v>
      </c>
      <c r="C63" s="21"/>
      <c r="D63" s="22" t="s">
        <v>583</v>
      </c>
      <c r="E63" s="23" t="s">
        <v>107</v>
      </c>
      <c r="F63" s="63">
        <f t="shared" ref="F63:H63" si="44">SUM(F64)</f>
        <v>20000</v>
      </c>
      <c r="G63" s="63">
        <f t="shared" si="44"/>
        <v>15000</v>
      </c>
      <c r="H63" s="63">
        <f t="shared" si="44"/>
        <v>20000</v>
      </c>
      <c r="I63" s="62">
        <f t="shared" si="6"/>
        <v>100</v>
      </c>
    </row>
    <row r="64" spans="1:9" s="16" customFormat="1" ht="13.5">
      <c r="A64" s="25"/>
      <c r="B64" s="25"/>
      <c r="C64" s="25">
        <v>722442</v>
      </c>
      <c r="D64" s="26" t="s">
        <v>584</v>
      </c>
      <c r="E64" s="27" t="s">
        <v>109</v>
      </c>
      <c r="F64" s="86">
        <v>20000</v>
      </c>
      <c r="G64" s="65">
        <f>(F64/12)*9</f>
        <v>15000</v>
      </c>
      <c r="H64" s="86">
        <v>20000</v>
      </c>
      <c r="I64" s="62">
        <f t="shared" si="6"/>
        <v>100</v>
      </c>
    </row>
    <row r="65" spans="1:9" s="24" customFormat="1" ht="13.5">
      <c r="A65" s="21"/>
      <c r="B65" s="21">
        <v>722450</v>
      </c>
      <c r="C65" s="21"/>
      <c r="D65" s="22" t="s">
        <v>585</v>
      </c>
      <c r="E65" s="23" t="s">
        <v>111</v>
      </c>
      <c r="F65" s="63">
        <f t="shared" ref="F65:H65" si="45">SUM(F66)</f>
        <v>10000</v>
      </c>
      <c r="G65" s="63">
        <f t="shared" si="45"/>
        <v>7500</v>
      </c>
      <c r="H65" s="63">
        <f t="shared" si="45"/>
        <v>10000</v>
      </c>
      <c r="I65" s="62">
        <f t="shared" si="6"/>
        <v>100</v>
      </c>
    </row>
    <row r="66" spans="1:9" s="16" customFormat="1" ht="13.5">
      <c r="A66" s="25"/>
      <c r="B66" s="25"/>
      <c r="C66" s="25">
        <v>722459</v>
      </c>
      <c r="D66" s="26" t="s">
        <v>586</v>
      </c>
      <c r="E66" s="27" t="s">
        <v>113</v>
      </c>
      <c r="F66" s="86">
        <v>10000</v>
      </c>
      <c r="G66" s="65">
        <f>(F66/12)*9</f>
        <v>7500</v>
      </c>
      <c r="H66" s="86">
        <v>10000</v>
      </c>
      <c r="I66" s="62">
        <f t="shared" si="6"/>
        <v>100</v>
      </c>
    </row>
    <row r="67" spans="1:9" s="24" customFormat="1" ht="13.5">
      <c r="A67" s="21"/>
      <c r="B67" s="21">
        <v>722460</v>
      </c>
      <c r="C67" s="21"/>
      <c r="D67" s="22" t="s">
        <v>587</v>
      </c>
      <c r="E67" s="23" t="s">
        <v>115</v>
      </c>
      <c r="F67" s="63">
        <f t="shared" ref="F67" si="46">SUM(F68+F69)</f>
        <v>80000</v>
      </c>
      <c r="G67" s="63">
        <f t="shared" ref="G67" si="47">SUM(G68+G69)</f>
        <v>60000</v>
      </c>
      <c r="H67" s="63">
        <f t="shared" ref="H67" si="48">SUM(H68+H69)</f>
        <v>120000</v>
      </c>
      <c r="I67" s="62">
        <f t="shared" si="6"/>
        <v>150</v>
      </c>
    </row>
    <row r="68" spans="1:9" s="16" customFormat="1" ht="13.5">
      <c r="A68" s="25"/>
      <c r="B68" s="25"/>
      <c r="C68" s="25">
        <v>722461</v>
      </c>
      <c r="D68" s="26" t="s">
        <v>588</v>
      </c>
      <c r="E68" s="27" t="s">
        <v>117</v>
      </c>
      <c r="F68" s="65">
        <v>30000</v>
      </c>
      <c r="G68" s="65">
        <f t="shared" ref="G68:G69" si="49">(F68/12)*9</f>
        <v>22500</v>
      </c>
      <c r="H68" s="65">
        <v>40000</v>
      </c>
      <c r="I68" s="62">
        <f t="shared" si="6"/>
        <v>133.33333333333331</v>
      </c>
    </row>
    <row r="69" spans="1:9" s="16" customFormat="1" ht="13.5">
      <c r="A69" s="25"/>
      <c r="B69" s="25"/>
      <c r="C69" s="25">
        <v>722463</v>
      </c>
      <c r="D69" s="26" t="s">
        <v>589</v>
      </c>
      <c r="E69" s="27" t="s">
        <v>119</v>
      </c>
      <c r="F69" s="65">
        <v>50000</v>
      </c>
      <c r="G69" s="65">
        <f t="shared" si="49"/>
        <v>37500</v>
      </c>
      <c r="H69" s="65">
        <v>80000</v>
      </c>
      <c r="I69" s="62">
        <f t="shared" si="6"/>
        <v>160</v>
      </c>
    </row>
    <row r="70" spans="1:9" s="24" customFormat="1" ht="13.5">
      <c r="A70" s="21">
        <v>722500</v>
      </c>
      <c r="B70" s="21"/>
      <c r="C70" s="21"/>
      <c r="D70" s="22" t="s">
        <v>94</v>
      </c>
      <c r="E70" s="23" t="s">
        <v>121</v>
      </c>
      <c r="F70" s="63">
        <f t="shared" ref="F70" si="50">SUM(F71+F75+F81+F79)</f>
        <v>1587500</v>
      </c>
      <c r="G70" s="63">
        <f t="shared" ref="G70" si="51">SUM(G71+G75+G81+G79)</f>
        <v>1190625</v>
      </c>
      <c r="H70" s="63">
        <f t="shared" ref="H70" si="52">SUM(H71+H75+H81+H79)</f>
        <v>1842000</v>
      </c>
      <c r="I70" s="62">
        <f t="shared" si="6"/>
        <v>116.03149606299212</v>
      </c>
    </row>
    <row r="71" spans="1:9" s="24" customFormat="1" ht="13.5">
      <c r="A71" s="21"/>
      <c r="B71" s="21">
        <v>722510</v>
      </c>
      <c r="C71" s="21"/>
      <c r="D71" s="22" t="s">
        <v>96</v>
      </c>
      <c r="E71" s="23" t="s">
        <v>123</v>
      </c>
      <c r="F71" s="63">
        <f t="shared" ref="F71" si="53">SUM(F72+F73+F74)</f>
        <v>175000</v>
      </c>
      <c r="G71" s="63">
        <f t="shared" ref="G71" si="54">SUM(G72+G73+G74)</f>
        <v>131250</v>
      </c>
      <c r="H71" s="63">
        <f t="shared" ref="H71" si="55">SUM(H72+H73+H74)</f>
        <v>160000</v>
      </c>
      <c r="I71" s="62">
        <f t="shared" si="6"/>
        <v>91.428571428571431</v>
      </c>
    </row>
    <row r="72" spans="1:9" s="16" customFormat="1" ht="13.5">
      <c r="A72" s="25"/>
      <c r="B72" s="25"/>
      <c r="C72" s="25">
        <v>722515</v>
      </c>
      <c r="D72" s="26" t="s">
        <v>98</v>
      </c>
      <c r="E72" s="27" t="s">
        <v>125</v>
      </c>
      <c r="F72" s="65">
        <v>10000</v>
      </c>
      <c r="G72" s="65">
        <f t="shared" ref="G72:G74" si="56">(F72/12)*9</f>
        <v>7500</v>
      </c>
      <c r="H72" s="65">
        <v>15000</v>
      </c>
      <c r="I72" s="62">
        <f t="shared" si="6"/>
        <v>150</v>
      </c>
    </row>
    <row r="73" spans="1:9" s="16" customFormat="1" ht="13.5">
      <c r="A73" s="25"/>
      <c r="B73" s="25"/>
      <c r="C73" s="25">
        <v>722516</v>
      </c>
      <c r="D73" s="26" t="s">
        <v>99</v>
      </c>
      <c r="E73" s="27" t="s">
        <v>127</v>
      </c>
      <c r="F73" s="65">
        <v>70000</v>
      </c>
      <c r="G73" s="65">
        <f t="shared" si="56"/>
        <v>52500</v>
      </c>
      <c r="H73" s="65">
        <v>50000</v>
      </c>
      <c r="I73" s="62">
        <f t="shared" ref="I73:I119" si="57">SUM(H73/F73)*100</f>
        <v>71.428571428571431</v>
      </c>
    </row>
    <row r="74" spans="1:9" s="16" customFormat="1" ht="13.5">
      <c r="A74" s="25"/>
      <c r="B74" s="25"/>
      <c r="C74" s="25">
        <v>722518</v>
      </c>
      <c r="D74" s="26" t="s">
        <v>101</v>
      </c>
      <c r="E74" s="27" t="s">
        <v>128</v>
      </c>
      <c r="F74" s="86">
        <v>95000</v>
      </c>
      <c r="G74" s="65">
        <f t="shared" si="56"/>
        <v>71250</v>
      </c>
      <c r="H74" s="86">
        <v>95000</v>
      </c>
      <c r="I74" s="62">
        <f t="shared" si="57"/>
        <v>100</v>
      </c>
    </row>
    <row r="75" spans="1:9" s="24" customFormat="1" ht="13.5">
      <c r="A75" s="21"/>
      <c r="B75" s="21">
        <v>722530</v>
      </c>
      <c r="C75" s="21"/>
      <c r="D75" s="22" t="s">
        <v>106</v>
      </c>
      <c r="E75" s="23" t="s">
        <v>129</v>
      </c>
      <c r="F75" s="63">
        <f t="shared" ref="F75" si="58">SUM(F76+F77+F78)</f>
        <v>411000</v>
      </c>
      <c r="G75" s="63">
        <f t="shared" ref="G75" si="59">SUM(G76+G77+G78)</f>
        <v>308250</v>
      </c>
      <c r="H75" s="63">
        <f t="shared" ref="H75" si="60">SUM(H76+H77+H78)</f>
        <v>505000</v>
      </c>
      <c r="I75" s="62">
        <f t="shared" si="57"/>
        <v>122.87104622871045</v>
      </c>
    </row>
    <row r="76" spans="1:9" s="16" customFormat="1" ht="13.5">
      <c r="A76" s="25"/>
      <c r="B76" s="25"/>
      <c r="C76" s="25">
        <v>722531</v>
      </c>
      <c r="D76" s="26" t="s">
        <v>108</v>
      </c>
      <c r="E76" s="27" t="s">
        <v>130</v>
      </c>
      <c r="F76" s="65">
        <v>130000</v>
      </c>
      <c r="G76" s="65">
        <f t="shared" ref="G76:G78" si="61">(F76/12)*9</f>
        <v>97500</v>
      </c>
      <c r="H76" s="65">
        <v>150000</v>
      </c>
      <c r="I76" s="62">
        <f t="shared" si="57"/>
        <v>115.38461538461537</v>
      </c>
    </row>
    <row r="77" spans="1:9" s="16" customFormat="1" ht="13.5">
      <c r="A77" s="25"/>
      <c r="B77" s="25"/>
      <c r="C77" s="25">
        <v>722532</v>
      </c>
      <c r="D77" s="26" t="s">
        <v>590</v>
      </c>
      <c r="E77" s="27" t="s">
        <v>131</v>
      </c>
      <c r="F77" s="65">
        <v>280000</v>
      </c>
      <c r="G77" s="65">
        <f t="shared" si="61"/>
        <v>210000</v>
      </c>
      <c r="H77" s="65">
        <v>320000</v>
      </c>
      <c r="I77" s="62">
        <f t="shared" si="57"/>
        <v>114.28571428571428</v>
      </c>
    </row>
    <row r="78" spans="1:9" s="16" customFormat="1" ht="13.5">
      <c r="A78" s="25"/>
      <c r="B78" s="25"/>
      <c r="C78" s="25">
        <v>722538</v>
      </c>
      <c r="D78" s="26" t="s">
        <v>591</v>
      </c>
      <c r="E78" s="27" t="s">
        <v>132</v>
      </c>
      <c r="F78" s="65">
        <v>1000</v>
      </c>
      <c r="G78" s="65">
        <f t="shared" si="61"/>
        <v>750</v>
      </c>
      <c r="H78" s="65">
        <v>35000</v>
      </c>
      <c r="I78" s="62">
        <f t="shared" si="57"/>
        <v>3500</v>
      </c>
    </row>
    <row r="79" spans="1:9" s="24" customFormat="1" ht="13.5">
      <c r="A79" s="21"/>
      <c r="B79" s="21">
        <v>722550</v>
      </c>
      <c r="C79" s="21"/>
      <c r="D79" s="22" t="s">
        <v>110</v>
      </c>
      <c r="E79" s="23" t="s">
        <v>133</v>
      </c>
      <c r="F79" s="63">
        <f t="shared" ref="F79:H79" si="62">SUM(F80)</f>
        <v>350000</v>
      </c>
      <c r="G79" s="63">
        <f t="shared" si="62"/>
        <v>262500</v>
      </c>
      <c r="H79" s="63">
        <f t="shared" si="62"/>
        <v>350000</v>
      </c>
      <c r="I79" s="62">
        <f t="shared" si="57"/>
        <v>100</v>
      </c>
    </row>
    <row r="80" spans="1:9" s="24" customFormat="1" ht="13.5">
      <c r="A80" s="21"/>
      <c r="B80" s="21"/>
      <c r="C80" s="32">
        <v>722554</v>
      </c>
      <c r="D80" s="26" t="s">
        <v>112</v>
      </c>
      <c r="E80" s="27" t="s">
        <v>133</v>
      </c>
      <c r="F80" s="86">
        <v>350000</v>
      </c>
      <c r="G80" s="65">
        <f>(F80/12)*9</f>
        <v>262500</v>
      </c>
      <c r="H80" s="86">
        <v>350000</v>
      </c>
      <c r="I80" s="62">
        <f t="shared" si="57"/>
        <v>100</v>
      </c>
    </row>
    <row r="81" spans="1:10" s="24" customFormat="1" ht="13.5">
      <c r="A81" s="21"/>
      <c r="B81" s="21">
        <v>722580</v>
      </c>
      <c r="C81" s="21"/>
      <c r="D81" s="22" t="s">
        <v>114</v>
      </c>
      <c r="E81" s="23" t="s">
        <v>134</v>
      </c>
      <c r="F81" s="63">
        <f t="shared" ref="F81" si="63">SUM(F82+F83+F84+F85)</f>
        <v>651500</v>
      </c>
      <c r="G81" s="63">
        <f t="shared" ref="G81" si="64">SUM(G82+G83+G84+G85)</f>
        <v>488625</v>
      </c>
      <c r="H81" s="63">
        <f t="shared" ref="H81" si="65">SUM(H82+H83+H84+H85)</f>
        <v>827000</v>
      </c>
      <c r="I81" s="62">
        <f t="shared" si="57"/>
        <v>126.9378357636224</v>
      </c>
    </row>
    <row r="82" spans="1:10" s="16" customFormat="1" ht="13.5">
      <c r="A82" s="25"/>
      <c r="B82" s="25"/>
      <c r="C82" s="25">
        <v>722581</v>
      </c>
      <c r="D82" s="26" t="s">
        <v>116</v>
      </c>
      <c r="E82" s="27" t="s">
        <v>135</v>
      </c>
      <c r="F82" s="86">
        <v>620000</v>
      </c>
      <c r="G82" s="65">
        <f t="shared" ref="G82:G85" si="66">(F82/12)*9</f>
        <v>465000</v>
      </c>
      <c r="H82" s="86">
        <v>811000</v>
      </c>
      <c r="I82" s="62">
        <f t="shared" si="57"/>
        <v>130.80645161290323</v>
      </c>
      <c r="J82" s="96"/>
    </row>
    <row r="83" spans="1:10" s="16" customFormat="1" ht="13.5">
      <c r="A83" s="25"/>
      <c r="B83" s="25"/>
      <c r="C83" s="25">
        <v>722582</v>
      </c>
      <c r="D83" s="26" t="s">
        <v>118</v>
      </c>
      <c r="E83" s="27" t="s">
        <v>136</v>
      </c>
      <c r="F83" s="86">
        <v>30000</v>
      </c>
      <c r="G83" s="65">
        <f t="shared" si="66"/>
        <v>22500</v>
      </c>
      <c r="H83" s="86">
        <v>15000</v>
      </c>
      <c r="I83" s="62">
        <f t="shared" si="57"/>
        <v>50</v>
      </c>
      <c r="J83" s="96"/>
    </row>
    <row r="84" spans="1:10" s="16" customFormat="1" ht="13.5">
      <c r="A84" s="32"/>
      <c r="B84" s="32"/>
      <c r="C84" s="32">
        <v>722583</v>
      </c>
      <c r="D84" s="33" t="s">
        <v>592</v>
      </c>
      <c r="E84" s="34" t="s">
        <v>137</v>
      </c>
      <c r="F84" s="89">
        <v>1000</v>
      </c>
      <c r="G84" s="65">
        <f t="shared" si="66"/>
        <v>750</v>
      </c>
      <c r="H84" s="89">
        <v>900</v>
      </c>
      <c r="I84" s="62">
        <f t="shared" si="57"/>
        <v>90</v>
      </c>
    </row>
    <row r="85" spans="1:10" s="16" customFormat="1" ht="13.5">
      <c r="A85" s="32"/>
      <c r="B85" s="32"/>
      <c r="C85" s="32">
        <v>722584</v>
      </c>
      <c r="D85" s="33" t="s">
        <v>593</v>
      </c>
      <c r="E85" s="34" t="s">
        <v>335</v>
      </c>
      <c r="F85" s="89">
        <v>500</v>
      </c>
      <c r="G85" s="65">
        <f t="shared" si="66"/>
        <v>375</v>
      </c>
      <c r="H85" s="89">
        <v>100</v>
      </c>
      <c r="I85" s="62">
        <f t="shared" si="57"/>
        <v>20</v>
      </c>
    </row>
    <row r="86" spans="1:10" s="24" customFormat="1" ht="13.5">
      <c r="A86" s="21">
        <v>722600</v>
      </c>
      <c r="B86" s="21"/>
      <c r="C86" s="21"/>
      <c r="D86" s="22" t="s">
        <v>120</v>
      </c>
      <c r="E86" s="23" t="s">
        <v>139</v>
      </c>
      <c r="F86" s="63">
        <f t="shared" ref="F86:H86" si="67">SUM(F87)</f>
        <v>27500</v>
      </c>
      <c r="G86" s="63">
        <f t="shared" si="67"/>
        <v>20625</v>
      </c>
      <c r="H86" s="63">
        <f t="shared" si="67"/>
        <v>31000</v>
      </c>
      <c r="I86" s="62">
        <f t="shared" si="57"/>
        <v>112.72727272727272</v>
      </c>
    </row>
    <row r="87" spans="1:10" s="24" customFormat="1" ht="13.5">
      <c r="A87" s="21"/>
      <c r="B87" s="21">
        <v>722610</v>
      </c>
      <c r="C87" s="21"/>
      <c r="D87" s="22" t="s">
        <v>122</v>
      </c>
      <c r="E87" s="23" t="s">
        <v>141</v>
      </c>
      <c r="F87" s="63">
        <f t="shared" ref="F87" si="68">SUM(F88+F89)</f>
        <v>27500</v>
      </c>
      <c r="G87" s="63">
        <f t="shared" ref="G87" si="69">SUM(G88+G89)</f>
        <v>20625</v>
      </c>
      <c r="H87" s="63">
        <f t="shared" ref="H87" si="70">SUM(H88+H89)</f>
        <v>31000</v>
      </c>
      <c r="I87" s="62">
        <f t="shared" si="57"/>
        <v>112.72727272727272</v>
      </c>
    </row>
    <row r="88" spans="1:10" s="16" customFormat="1" ht="13.5">
      <c r="A88" s="25"/>
      <c r="B88" s="25"/>
      <c r="C88" s="32">
        <v>722612</v>
      </c>
      <c r="D88" s="26" t="s">
        <v>124</v>
      </c>
      <c r="E88" s="27" t="s">
        <v>143</v>
      </c>
      <c r="F88" s="65">
        <v>26500</v>
      </c>
      <c r="G88" s="65">
        <f t="shared" ref="G88:G89" si="71">(F88/12)*9</f>
        <v>19875</v>
      </c>
      <c r="H88" s="65">
        <v>30000</v>
      </c>
      <c r="I88" s="62">
        <f t="shared" si="57"/>
        <v>113.20754716981132</v>
      </c>
    </row>
    <row r="89" spans="1:10" s="24" customFormat="1" ht="13.5">
      <c r="A89" s="21"/>
      <c r="B89" s="21"/>
      <c r="C89" s="32">
        <v>722613</v>
      </c>
      <c r="D89" s="26" t="s">
        <v>126</v>
      </c>
      <c r="E89" s="27" t="s">
        <v>141</v>
      </c>
      <c r="F89" s="65">
        <v>1000</v>
      </c>
      <c r="G89" s="65">
        <f t="shared" si="71"/>
        <v>750</v>
      </c>
      <c r="H89" s="65">
        <v>1000</v>
      </c>
      <c r="I89" s="62">
        <f t="shared" si="57"/>
        <v>100</v>
      </c>
    </row>
    <row r="90" spans="1:10" s="24" customFormat="1" ht="13.5">
      <c r="A90" s="21">
        <v>722700</v>
      </c>
      <c r="B90" s="21"/>
      <c r="C90" s="21"/>
      <c r="D90" s="22" t="s">
        <v>138</v>
      </c>
      <c r="E90" s="23" t="s">
        <v>146</v>
      </c>
      <c r="F90" s="63">
        <f t="shared" ref="F90:H90" si="72">SUM(F91)</f>
        <v>1320000</v>
      </c>
      <c r="G90" s="63">
        <f t="shared" si="72"/>
        <v>990000</v>
      </c>
      <c r="H90" s="63">
        <f t="shared" si="72"/>
        <v>1400000</v>
      </c>
      <c r="I90" s="62">
        <f t="shared" si="57"/>
        <v>106.06060606060606</v>
      </c>
    </row>
    <row r="91" spans="1:10" s="24" customFormat="1" ht="13.5">
      <c r="A91" s="21"/>
      <c r="B91" s="21">
        <v>722790</v>
      </c>
      <c r="C91" s="21"/>
      <c r="D91" s="22" t="s">
        <v>140</v>
      </c>
      <c r="E91" s="23" t="s">
        <v>148</v>
      </c>
      <c r="F91" s="63">
        <f t="shared" ref="F91:H91" si="73">SUM(F92+F93)</f>
        <v>1320000</v>
      </c>
      <c r="G91" s="63">
        <f t="shared" si="73"/>
        <v>990000</v>
      </c>
      <c r="H91" s="63">
        <f t="shared" si="73"/>
        <v>1400000</v>
      </c>
      <c r="I91" s="62">
        <f t="shared" si="57"/>
        <v>106.06060606060606</v>
      </c>
    </row>
    <row r="92" spans="1:10" s="24" customFormat="1" ht="13.5">
      <c r="A92" s="21"/>
      <c r="B92" s="21"/>
      <c r="C92" s="32">
        <v>722791</v>
      </c>
      <c r="D92" s="26" t="s">
        <v>142</v>
      </c>
      <c r="E92" s="27" t="s">
        <v>451</v>
      </c>
      <c r="F92" s="65">
        <v>220000</v>
      </c>
      <c r="G92" s="65">
        <f t="shared" ref="G92:G93" si="74">(F92/12)*9</f>
        <v>165000</v>
      </c>
      <c r="H92" s="65">
        <v>300000</v>
      </c>
      <c r="I92" s="62">
        <f t="shared" si="57"/>
        <v>136.36363636363635</v>
      </c>
    </row>
    <row r="93" spans="1:10" s="24" customFormat="1" ht="13.5">
      <c r="A93" s="21"/>
      <c r="B93" s="21"/>
      <c r="C93" s="32">
        <v>722791</v>
      </c>
      <c r="D93" s="26" t="s">
        <v>144</v>
      </c>
      <c r="E93" s="27" t="s">
        <v>340</v>
      </c>
      <c r="F93" s="65">
        <v>1100000</v>
      </c>
      <c r="G93" s="65">
        <f t="shared" si="74"/>
        <v>825000</v>
      </c>
      <c r="H93" s="65">
        <v>1100000</v>
      </c>
      <c r="I93" s="62">
        <f t="shared" si="57"/>
        <v>100</v>
      </c>
    </row>
    <row r="94" spans="1:10" s="24" customFormat="1" ht="13.5">
      <c r="A94" s="21">
        <v>723100</v>
      </c>
      <c r="B94" s="21"/>
      <c r="C94" s="21"/>
      <c r="D94" s="22" t="s">
        <v>145</v>
      </c>
      <c r="E94" s="23" t="s">
        <v>150</v>
      </c>
      <c r="F94" s="63">
        <f t="shared" ref="F94:H95" si="75">SUM(F95)</f>
        <v>10000</v>
      </c>
      <c r="G94" s="63">
        <f t="shared" si="75"/>
        <v>7500</v>
      </c>
      <c r="H94" s="63">
        <f t="shared" si="75"/>
        <v>10000</v>
      </c>
      <c r="I94" s="62">
        <f t="shared" si="57"/>
        <v>100</v>
      </c>
    </row>
    <row r="95" spans="1:10" s="24" customFormat="1" ht="13.5">
      <c r="A95" s="21"/>
      <c r="B95" s="21">
        <v>723130</v>
      </c>
      <c r="C95" s="21"/>
      <c r="D95" s="22" t="s">
        <v>147</v>
      </c>
      <c r="E95" s="23" t="s">
        <v>151</v>
      </c>
      <c r="F95" s="63">
        <f t="shared" si="75"/>
        <v>10000</v>
      </c>
      <c r="G95" s="63">
        <f t="shared" si="75"/>
        <v>7500</v>
      </c>
      <c r="H95" s="63">
        <f t="shared" si="75"/>
        <v>10000</v>
      </c>
      <c r="I95" s="62">
        <f t="shared" si="57"/>
        <v>100</v>
      </c>
    </row>
    <row r="96" spans="1:10" s="16" customFormat="1" ht="13.5">
      <c r="A96" s="25"/>
      <c r="B96" s="25"/>
      <c r="C96" s="25">
        <v>723132</v>
      </c>
      <c r="D96" s="26" t="s">
        <v>149</v>
      </c>
      <c r="E96" s="27" t="s">
        <v>152</v>
      </c>
      <c r="F96" s="65">
        <v>10000</v>
      </c>
      <c r="G96" s="65">
        <f>(F96/12)*9</f>
        <v>7500</v>
      </c>
      <c r="H96" s="65">
        <v>10000</v>
      </c>
      <c r="I96" s="62">
        <f t="shared" si="57"/>
        <v>100</v>
      </c>
    </row>
    <row r="97" spans="1:9" s="24" customFormat="1" ht="13.5">
      <c r="A97" s="21">
        <v>730000</v>
      </c>
      <c r="B97" s="21"/>
      <c r="C97" s="21"/>
      <c r="D97" s="22" t="s">
        <v>153</v>
      </c>
      <c r="E97" s="23" t="s">
        <v>294</v>
      </c>
      <c r="F97" s="63">
        <f>SUM(F103+F98)</f>
        <v>8416200</v>
      </c>
      <c r="G97" s="63">
        <f>SUM(G98)</f>
        <v>6312150</v>
      </c>
      <c r="H97" s="63">
        <f>SUM(H103+H98)</f>
        <v>9138000</v>
      </c>
      <c r="I97" s="62">
        <f t="shared" si="57"/>
        <v>108.57631710273046</v>
      </c>
    </row>
    <row r="98" spans="1:9" s="24" customFormat="1" ht="13.5">
      <c r="A98" s="21">
        <v>732000</v>
      </c>
      <c r="B98" s="21"/>
      <c r="C98" s="21"/>
      <c r="D98" s="22" t="s">
        <v>154</v>
      </c>
      <c r="E98" s="21" t="s">
        <v>155</v>
      </c>
      <c r="F98" s="65">
        <f t="shared" ref="F98:H98" si="76">SUM(F99)</f>
        <v>8416200</v>
      </c>
      <c r="G98" s="65">
        <f t="shared" si="76"/>
        <v>6312150</v>
      </c>
      <c r="H98" s="65">
        <f t="shared" si="76"/>
        <v>9058000</v>
      </c>
      <c r="I98" s="62">
        <f>SUM(H98/F98)*100</f>
        <v>107.6257693495877</v>
      </c>
    </row>
    <row r="99" spans="1:9" s="16" customFormat="1" ht="13.5">
      <c r="A99" s="25"/>
      <c r="B99" s="25">
        <v>732100</v>
      </c>
      <c r="C99" s="25"/>
      <c r="D99" s="22" t="s">
        <v>156</v>
      </c>
      <c r="E99" s="27" t="s">
        <v>295</v>
      </c>
      <c r="F99" s="65">
        <f t="shared" ref="F99:H99" si="77">SUM(F100+F101+F102)</f>
        <v>8416200</v>
      </c>
      <c r="G99" s="65">
        <f t="shared" si="77"/>
        <v>6312150</v>
      </c>
      <c r="H99" s="65">
        <f t="shared" si="77"/>
        <v>9058000</v>
      </c>
      <c r="I99" s="62">
        <f>SUM(H99/F99)*100</f>
        <v>107.6257693495877</v>
      </c>
    </row>
    <row r="100" spans="1:9" s="16" customFormat="1" ht="13.5">
      <c r="A100" s="25"/>
      <c r="B100" s="25"/>
      <c r="C100" s="25">
        <v>732110</v>
      </c>
      <c r="D100" s="26" t="s">
        <v>157</v>
      </c>
      <c r="E100" s="27" t="s">
        <v>346</v>
      </c>
      <c r="F100" s="65">
        <v>3066200</v>
      </c>
      <c r="G100" s="65">
        <f t="shared" ref="G100:G102" si="78">(F100/12)*9</f>
        <v>2299650</v>
      </c>
      <c r="H100" s="65">
        <v>3558000</v>
      </c>
      <c r="I100" s="62">
        <f>SUM(H100/F100)*100</f>
        <v>116.03939729958907</v>
      </c>
    </row>
    <row r="101" spans="1:9" s="16" customFormat="1" ht="13.5">
      <c r="A101" s="25"/>
      <c r="B101" s="25"/>
      <c r="C101" s="25">
        <v>732110</v>
      </c>
      <c r="D101" s="26" t="s">
        <v>594</v>
      </c>
      <c r="E101" s="27" t="s">
        <v>415</v>
      </c>
      <c r="F101" s="65">
        <v>350000</v>
      </c>
      <c r="G101" s="65">
        <f t="shared" si="78"/>
        <v>262500</v>
      </c>
      <c r="H101" s="65">
        <v>500000</v>
      </c>
      <c r="I101" s="62">
        <f>SUM(H101/F101)*100</f>
        <v>142.85714285714286</v>
      </c>
    </row>
    <row r="102" spans="1:9" s="16" customFormat="1" ht="13.5">
      <c r="A102" s="25"/>
      <c r="B102" s="25"/>
      <c r="C102" s="25">
        <v>732110</v>
      </c>
      <c r="D102" s="26" t="s">
        <v>595</v>
      </c>
      <c r="E102" s="27" t="s">
        <v>158</v>
      </c>
      <c r="F102" s="65">
        <v>5000000</v>
      </c>
      <c r="G102" s="65">
        <f t="shared" si="78"/>
        <v>3750000</v>
      </c>
      <c r="H102" s="65">
        <v>5000000</v>
      </c>
      <c r="I102" s="62">
        <f>SUM(H102/F102)*100</f>
        <v>100</v>
      </c>
    </row>
    <row r="103" spans="1:9" s="24" customFormat="1" ht="13.5">
      <c r="A103" s="21">
        <v>731000</v>
      </c>
      <c r="B103" s="21"/>
      <c r="C103" s="21"/>
      <c r="D103" s="22" t="s">
        <v>519</v>
      </c>
      <c r="E103" s="21" t="s">
        <v>522</v>
      </c>
      <c r="F103" s="65">
        <f t="shared" ref="F103:H104" si="79">SUM(F104)</f>
        <v>0</v>
      </c>
      <c r="G103" s="65">
        <f t="shared" si="79"/>
        <v>0</v>
      </c>
      <c r="H103" s="65">
        <f t="shared" si="79"/>
        <v>80000</v>
      </c>
      <c r="I103" s="62"/>
    </row>
    <row r="104" spans="1:9" s="16" customFormat="1" ht="13.5">
      <c r="A104" s="25"/>
      <c r="B104" s="25">
        <v>731100</v>
      </c>
      <c r="C104" s="25"/>
      <c r="D104" s="22" t="s">
        <v>520</v>
      </c>
      <c r="E104" s="27" t="s">
        <v>523</v>
      </c>
      <c r="F104" s="65">
        <f t="shared" si="79"/>
        <v>0</v>
      </c>
      <c r="G104" s="65">
        <f t="shared" si="79"/>
        <v>0</v>
      </c>
      <c r="H104" s="65">
        <f t="shared" si="79"/>
        <v>80000</v>
      </c>
      <c r="I104" s="62"/>
    </row>
    <row r="105" spans="1:9" s="16" customFormat="1" ht="13.5">
      <c r="A105" s="25"/>
      <c r="B105" s="25"/>
      <c r="C105" s="25">
        <v>731120</v>
      </c>
      <c r="D105" s="26" t="s">
        <v>521</v>
      </c>
      <c r="E105" s="27" t="s">
        <v>523</v>
      </c>
      <c r="F105" s="65">
        <v>0</v>
      </c>
      <c r="G105" s="65">
        <f t="shared" ref="G105" si="80">(F105/12)*9</f>
        <v>0</v>
      </c>
      <c r="H105" s="65">
        <v>80000</v>
      </c>
      <c r="I105" s="62"/>
    </row>
    <row r="106" spans="1:9" s="24" customFormat="1" ht="13.5">
      <c r="A106" s="21">
        <v>740000</v>
      </c>
      <c r="B106" s="21"/>
      <c r="C106" s="21"/>
      <c r="D106" s="22" t="s">
        <v>293</v>
      </c>
      <c r="E106" s="23" t="s">
        <v>406</v>
      </c>
      <c r="F106" s="63">
        <f t="shared" ref="F106:H107" si="81">SUM(F107)</f>
        <v>3082600</v>
      </c>
      <c r="G106" s="63">
        <f t="shared" si="81"/>
        <v>2311950</v>
      </c>
      <c r="H106" s="63">
        <f t="shared" si="81"/>
        <v>2000000</v>
      </c>
      <c r="I106" s="62">
        <f t="shared" si="57"/>
        <v>64.880295854149097</v>
      </c>
    </row>
    <row r="107" spans="1:9" s="24" customFormat="1" ht="13.5">
      <c r="A107" s="21">
        <v>742000</v>
      </c>
      <c r="B107" s="21"/>
      <c r="C107" s="21"/>
      <c r="D107" s="22" t="s">
        <v>407</v>
      </c>
      <c r="E107" s="21" t="s">
        <v>155</v>
      </c>
      <c r="F107" s="65">
        <f t="shared" si="81"/>
        <v>3082600</v>
      </c>
      <c r="G107" s="65">
        <f t="shared" si="81"/>
        <v>2311950</v>
      </c>
      <c r="H107" s="65">
        <f t="shared" si="81"/>
        <v>2000000</v>
      </c>
      <c r="I107" s="62">
        <f t="shared" si="57"/>
        <v>64.880295854149097</v>
      </c>
    </row>
    <row r="108" spans="1:9" s="16" customFormat="1" ht="13.5">
      <c r="A108" s="25"/>
      <c r="B108" s="25">
        <v>742100</v>
      </c>
      <c r="C108" s="25"/>
      <c r="D108" s="22" t="s">
        <v>408</v>
      </c>
      <c r="E108" s="27" t="s">
        <v>409</v>
      </c>
      <c r="F108" s="65">
        <f t="shared" ref="F108:H108" si="82">SUM(F109)</f>
        <v>3082600</v>
      </c>
      <c r="G108" s="65">
        <f t="shared" si="82"/>
        <v>2311950</v>
      </c>
      <c r="H108" s="65">
        <f t="shared" si="82"/>
        <v>2000000</v>
      </c>
      <c r="I108" s="62">
        <f t="shared" si="57"/>
        <v>64.880295854149097</v>
      </c>
    </row>
    <row r="109" spans="1:9" s="16" customFormat="1" ht="13.5">
      <c r="A109" s="25"/>
      <c r="B109" s="25"/>
      <c r="C109" s="25">
        <v>742110</v>
      </c>
      <c r="D109" s="26" t="s">
        <v>411</v>
      </c>
      <c r="E109" s="27" t="s">
        <v>410</v>
      </c>
      <c r="F109" s="65">
        <v>3082600</v>
      </c>
      <c r="G109" s="65">
        <f>(F109/12)*9</f>
        <v>2311950</v>
      </c>
      <c r="H109" s="65">
        <v>2000000</v>
      </c>
      <c r="I109" s="62">
        <f t="shared" si="57"/>
        <v>64.880295854149097</v>
      </c>
    </row>
    <row r="110" spans="1:9" s="24" customFormat="1" ht="12.75" customHeight="1">
      <c r="A110" s="21">
        <v>700000</v>
      </c>
      <c r="B110" s="21"/>
      <c r="C110" s="21"/>
      <c r="D110" s="22"/>
      <c r="E110" s="28" t="s">
        <v>333</v>
      </c>
      <c r="F110" s="63">
        <f>SUM(F8+F34+F97+F106)</f>
        <v>29775000</v>
      </c>
      <c r="G110" s="63">
        <f>SUM(G8+G34+G97+G106)</f>
        <v>22331250</v>
      </c>
      <c r="H110" s="63">
        <f>SUM(H8+H34+H97+H106)</f>
        <v>32050000</v>
      </c>
      <c r="I110" s="62">
        <f t="shared" si="57"/>
        <v>107.64063811922755</v>
      </c>
    </row>
    <row r="111" spans="1:9" s="24" customFormat="1" ht="13.5" hidden="1">
      <c r="A111" s="21"/>
      <c r="B111" s="21"/>
      <c r="C111" s="21"/>
      <c r="D111" s="22" t="s">
        <v>159</v>
      </c>
      <c r="E111" s="23" t="s">
        <v>160</v>
      </c>
      <c r="F111" s="63">
        <f t="shared" ref="F111" si="83">SUM(F112+F113+F114)</f>
        <v>0</v>
      </c>
      <c r="G111" s="63">
        <f t="shared" ref="G111" si="84">SUM(G112+G113+G114)</f>
        <v>0</v>
      </c>
      <c r="H111" s="63">
        <f t="shared" ref="H111" si="85">SUM(H112+H113+H114)</f>
        <v>0</v>
      </c>
      <c r="I111" s="62" t="e">
        <f t="shared" si="57"/>
        <v>#DIV/0!</v>
      </c>
    </row>
    <row r="112" spans="1:9" s="24" customFormat="1" ht="13.5" hidden="1">
      <c r="A112" s="21"/>
      <c r="B112" s="21"/>
      <c r="C112" s="21"/>
      <c r="D112" s="22">
        <v>1</v>
      </c>
      <c r="E112" s="23" t="s">
        <v>161</v>
      </c>
      <c r="F112" s="63">
        <v>0</v>
      </c>
      <c r="G112" s="63">
        <v>0</v>
      </c>
      <c r="H112" s="63">
        <v>0</v>
      </c>
      <c r="I112" s="62" t="e">
        <f t="shared" si="57"/>
        <v>#DIV/0!</v>
      </c>
    </row>
    <row r="113" spans="1:9" s="24" customFormat="1" ht="13.5" hidden="1">
      <c r="A113" s="21"/>
      <c r="B113" s="21"/>
      <c r="C113" s="21"/>
      <c r="D113" s="22">
        <v>2</v>
      </c>
      <c r="E113" s="23" t="s">
        <v>162</v>
      </c>
      <c r="F113" s="63">
        <v>0</v>
      </c>
      <c r="G113" s="63">
        <v>0</v>
      </c>
      <c r="H113" s="63">
        <v>0</v>
      </c>
      <c r="I113" s="62" t="e">
        <f t="shared" si="57"/>
        <v>#DIV/0!</v>
      </c>
    </row>
    <row r="114" spans="1:9" s="24" customFormat="1" ht="13.5" hidden="1">
      <c r="A114" s="21"/>
      <c r="B114" s="21"/>
      <c r="C114" s="21"/>
      <c r="D114" s="22">
        <v>3</v>
      </c>
      <c r="E114" s="23" t="s">
        <v>163</v>
      </c>
      <c r="F114" s="63">
        <v>0</v>
      </c>
      <c r="G114" s="63">
        <v>0</v>
      </c>
      <c r="H114" s="63">
        <v>0</v>
      </c>
      <c r="I114" s="62" t="e">
        <f t="shared" si="57"/>
        <v>#DIV/0!</v>
      </c>
    </row>
    <row r="115" spans="1:9" s="35" customFormat="1" ht="13.5" hidden="1">
      <c r="A115" s="21"/>
      <c r="B115" s="21"/>
      <c r="C115" s="21"/>
      <c r="D115" s="22"/>
      <c r="E115" s="23" t="s">
        <v>164</v>
      </c>
      <c r="F115" s="63">
        <f t="shared" ref="F115" si="86">SUM(F110+F111)</f>
        <v>29775000</v>
      </c>
      <c r="G115" s="63">
        <f t="shared" ref="G115" si="87">SUM(G110+G111)</f>
        <v>22331250</v>
      </c>
      <c r="H115" s="63">
        <f t="shared" ref="H115" si="88">SUM(H110+H111)</f>
        <v>32050000</v>
      </c>
      <c r="I115" s="62">
        <f t="shared" si="57"/>
        <v>107.64063811922755</v>
      </c>
    </row>
    <row r="116" spans="1:9" s="16" customFormat="1" ht="12.75">
      <c r="A116" s="10"/>
      <c r="B116" s="13"/>
      <c r="C116" s="13"/>
      <c r="D116" s="14"/>
      <c r="E116" s="15" t="s">
        <v>440</v>
      </c>
      <c r="F116" s="61"/>
      <c r="G116" s="61"/>
      <c r="H116" s="61"/>
      <c r="I116" s="61"/>
    </row>
    <row r="117" spans="1:9" s="35" customFormat="1" ht="13.5">
      <c r="A117" s="21">
        <v>814000</v>
      </c>
      <c r="B117" s="21"/>
      <c r="C117" s="21"/>
      <c r="D117" s="22" t="s">
        <v>441</v>
      </c>
      <c r="E117" s="23" t="s">
        <v>575</v>
      </c>
      <c r="F117" s="63">
        <v>2500000</v>
      </c>
      <c r="G117" s="65">
        <f>(F117/12)*9</f>
        <v>1875000</v>
      </c>
      <c r="H117" s="63">
        <v>440000</v>
      </c>
      <c r="I117" s="62">
        <f t="shared" si="57"/>
        <v>17.599999999999998</v>
      </c>
    </row>
    <row r="118" spans="1:9" hidden="1">
      <c r="A118" s="21"/>
      <c r="B118" s="25"/>
      <c r="C118" s="25"/>
      <c r="D118" s="26"/>
      <c r="E118" s="27" t="s">
        <v>435</v>
      </c>
      <c r="F118" s="65">
        <v>0</v>
      </c>
      <c r="G118" s="65">
        <v>0</v>
      </c>
      <c r="H118" s="65">
        <v>0</v>
      </c>
      <c r="I118" s="62" t="e">
        <f t="shared" si="57"/>
        <v>#DIV/0!</v>
      </c>
    </row>
    <row r="119" spans="1:9" s="71" customFormat="1">
      <c r="A119" s="51"/>
      <c r="B119" s="51"/>
      <c r="C119" s="51"/>
      <c r="D119" s="73"/>
      <c r="E119" s="28" t="s">
        <v>358</v>
      </c>
      <c r="F119" s="70">
        <f t="shared" ref="F119:H119" si="89">SUM(F110+F117)</f>
        <v>32275000</v>
      </c>
      <c r="G119" s="70">
        <f t="shared" si="89"/>
        <v>24206250</v>
      </c>
      <c r="H119" s="70">
        <f t="shared" si="89"/>
        <v>32490000</v>
      </c>
      <c r="I119" s="62">
        <f t="shared" si="57"/>
        <v>100.66615027110768</v>
      </c>
    </row>
  </sheetData>
  <printOptions horizontalCentered="1"/>
  <pageMargins left="0.11811023622047245" right="0.11811023622047245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I317"/>
  <sheetViews>
    <sheetView zoomScale="120" zoomScaleNormal="120" workbookViewId="0">
      <selection activeCell="E4" sqref="E4"/>
    </sheetView>
  </sheetViews>
  <sheetFormatPr defaultRowHeight="15"/>
  <cols>
    <col min="1" max="1" width="8" style="36" customWidth="1"/>
    <col min="2" max="2" width="6.85546875" style="36" customWidth="1"/>
    <col min="3" max="3" width="6.42578125" style="36" customWidth="1"/>
    <col min="4" max="4" width="7.85546875" style="37" customWidth="1"/>
    <col min="5" max="5" width="70.7109375" style="36" customWidth="1"/>
    <col min="6" max="6" width="13.7109375" style="38" customWidth="1"/>
    <col min="7" max="7" width="13.5703125" style="38" hidden="1" customWidth="1"/>
    <col min="8" max="8" width="14.42578125" style="38" customWidth="1"/>
    <col min="9" max="9" width="11.85546875" style="38" customWidth="1"/>
    <col min="211" max="211" width="6.85546875" customWidth="1"/>
    <col min="212" max="212" width="7.28515625" customWidth="1"/>
    <col min="213" max="213" width="9.28515625" customWidth="1"/>
    <col min="214" max="214" width="6.7109375" customWidth="1"/>
    <col min="215" max="215" width="59.7109375" customWidth="1"/>
    <col min="216" max="217" width="11.5703125" customWidth="1"/>
    <col min="218" max="218" width="12.5703125" customWidth="1"/>
    <col min="467" max="467" width="6.85546875" customWidth="1"/>
    <col min="468" max="468" width="7.28515625" customWidth="1"/>
    <col min="469" max="469" width="9.28515625" customWidth="1"/>
    <col min="470" max="470" width="6.7109375" customWidth="1"/>
    <col min="471" max="471" width="59.7109375" customWidth="1"/>
    <col min="472" max="473" width="11.5703125" customWidth="1"/>
    <col min="474" max="474" width="12.5703125" customWidth="1"/>
    <col min="723" max="723" width="6.85546875" customWidth="1"/>
    <col min="724" max="724" width="7.28515625" customWidth="1"/>
    <col min="725" max="725" width="9.28515625" customWidth="1"/>
    <col min="726" max="726" width="6.7109375" customWidth="1"/>
    <col min="727" max="727" width="59.7109375" customWidth="1"/>
    <col min="728" max="729" width="11.5703125" customWidth="1"/>
    <col min="730" max="730" width="12.5703125" customWidth="1"/>
    <col min="979" max="979" width="6.85546875" customWidth="1"/>
    <col min="980" max="980" width="7.28515625" customWidth="1"/>
    <col min="981" max="981" width="9.28515625" customWidth="1"/>
    <col min="982" max="982" width="6.7109375" customWidth="1"/>
    <col min="983" max="983" width="59.7109375" customWidth="1"/>
    <col min="984" max="985" width="11.5703125" customWidth="1"/>
    <col min="986" max="986" width="12.5703125" customWidth="1"/>
    <col min="1235" max="1235" width="6.85546875" customWidth="1"/>
    <col min="1236" max="1236" width="7.28515625" customWidth="1"/>
    <col min="1237" max="1237" width="9.28515625" customWidth="1"/>
    <col min="1238" max="1238" width="6.7109375" customWidth="1"/>
    <col min="1239" max="1239" width="59.7109375" customWidth="1"/>
    <col min="1240" max="1241" width="11.5703125" customWidth="1"/>
    <col min="1242" max="1242" width="12.5703125" customWidth="1"/>
    <col min="1491" max="1491" width="6.85546875" customWidth="1"/>
    <col min="1492" max="1492" width="7.28515625" customWidth="1"/>
    <col min="1493" max="1493" width="9.28515625" customWidth="1"/>
    <col min="1494" max="1494" width="6.7109375" customWidth="1"/>
    <col min="1495" max="1495" width="59.7109375" customWidth="1"/>
    <col min="1496" max="1497" width="11.5703125" customWidth="1"/>
    <col min="1498" max="1498" width="12.5703125" customWidth="1"/>
    <col min="1747" max="1747" width="6.85546875" customWidth="1"/>
    <col min="1748" max="1748" width="7.28515625" customWidth="1"/>
    <col min="1749" max="1749" width="9.28515625" customWidth="1"/>
    <col min="1750" max="1750" width="6.7109375" customWidth="1"/>
    <col min="1751" max="1751" width="59.7109375" customWidth="1"/>
    <col min="1752" max="1753" width="11.5703125" customWidth="1"/>
    <col min="1754" max="1754" width="12.5703125" customWidth="1"/>
    <col min="2003" max="2003" width="6.85546875" customWidth="1"/>
    <col min="2004" max="2004" width="7.28515625" customWidth="1"/>
    <col min="2005" max="2005" width="9.28515625" customWidth="1"/>
    <col min="2006" max="2006" width="6.7109375" customWidth="1"/>
    <col min="2007" max="2007" width="59.7109375" customWidth="1"/>
    <col min="2008" max="2009" width="11.5703125" customWidth="1"/>
    <col min="2010" max="2010" width="12.5703125" customWidth="1"/>
    <col min="2259" max="2259" width="6.85546875" customWidth="1"/>
    <col min="2260" max="2260" width="7.28515625" customWidth="1"/>
    <col min="2261" max="2261" width="9.28515625" customWidth="1"/>
    <col min="2262" max="2262" width="6.7109375" customWidth="1"/>
    <col min="2263" max="2263" width="59.7109375" customWidth="1"/>
    <col min="2264" max="2265" width="11.5703125" customWidth="1"/>
    <col min="2266" max="2266" width="12.5703125" customWidth="1"/>
    <col min="2515" max="2515" width="6.85546875" customWidth="1"/>
    <col min="2516" max="2516" width="7.28515625" customWidth="1"/>
    <col min="2517" max="2517" width="9.28515625" customWidth="1"/>
    <col min="2518" max="2518" width="6.7109375" customWidth="1"/>
    <col min="2519" max="2519" width="59.7109375" customWidth="1"/>
    <col min="2520" max="2521" width="11.5703125" customWidth="1"/>
    <col min="2522" max="2522" width="12.5703125" customWidth="1"/>
    <col min="2771" max="2771" width="6.85546875" customWidth="1"/>
    <col min="2772" max="2772" width="7.28515625" customWidth="1"/>
    <col min="2773" max="2773" width="9.28515625" customWidth="1"/>
    <col min="2774" max="2774" width="6.7109375" customWidth="1"/>
    <col min="2775" max="2775" width="59.7109375" customWidth="1"/>
    <col min="2776" max="2777" width="11.5703125" customWidth="1"/>
    <col min="2778" max="2778" width="12.5703125" customWidth="1"/>
    <col min="3027" max="3027" width="6.85546875" customWidth="1"/>
    <col min="3028" max="3028" width="7.28515625" customWidth="1"/>
    <col min="3029" max="3029" width="9.28515625" customWidth="1"/>
    <col min="3030" max="3030" width="6.7109375" customWidth="1"/>
    <col min="3031" max="3031" width="59.7109375" customWidth="1"/>
    <col min="3032" max="3033" width="11.5703125" customWidth="1"/>
    <col min="3034" max="3034" width="12.5703125" customWidth="1"/>
    <col min="3283" max="3283" width="6.85546875" customWidth="1"/>
    <col min="3284" max="3284" width="7.28515625" customWidth="1"/>
    <col min="3285" max="3285" width="9.28515625" customWidth="1"/>
    <col min="3286" max="3286" width="6.7109375" customWidth="1"/>
    <col min="3287" max="3287" width="59.7109375" customWidth="1"/>
    <col min="3288" max="3289" width="11.5703125" customWidth="1"/>
    <col min="3290" max="3290" width="12.5703125" customWidth="1"/>
    <col min="3539" max="3539" width="6.85546875" customWidth="1"/>
    <col min="3540" max="3540" width="7.28515625" customWidth="1"/>
    <col min="3541" max="3541" width="9.28515625" customWidth="1"/>
    <col min="3542" max="3542" width="6.7109375" customWidth="1"/>
    <col min="3543" max="3543" width="59.7109375" customWidth="1"/>
    <col min="3544" max="3545" width="11.5703125" customWidth="1"/>
    <col min="3546" max="3546" width="12.5703125" customWidth="1"/>
    <col min="3795" max="3795" width="6.85546875" customWidth="1"/>
    <col min="3796" max="3796" width="7.28515625" customWidth="1"/>
    <col min="3797" max="3797" width="9.28515625" customWidth="1"/>
    <col min="3798" max="3798" width="6.7109375" customWidth="1"/>
    <col min="3799" max="3799" width="59.7109375" customWidth="1"/>
    <col min="3800" max="3801" width="11.5703125" customWidth="1"/>
    <col min="3802" max="3802" width="12.5703125" customWidth="1"/>
    <col min="4051" max="4051" width="6.85546875" customWidth="1"/>
    <col min="4052" max="4052" width="7.28515625" customWidth="1"/>
    <col min="4053" max="4053" width="9.28515625" customWidth="1"/>
    <col min="4054" max="4054" width="6.7109375" customWidth="1"/>
    <col min="4055" max="4055" width="59.7109375" customWidth="1"/>
    <col min="4056" max="4057" width="11.5703125" customWidth="1"/>
    <col min="4058" max="4058" width="12.5703125" customWidth="1"/>
    <col min="4307" max="4307" width="6.85546875" customWidth="1"/>
    <col min="4308" max="4308" width="7.28515625" customWidth="1"/>
    <col min="4309" max="4309" width="9.28515625" customWidth="1"/>
    <col min="4310" max="4310" width="6.7109375" customWidth="1"/>
    <col min="4311" max="4311" width="59.7109375" customWidth="1"/>
    <col min="4312" max="4313" width="11.5703125" customWidth="1"/>
    <col min="4314" max="4314" width="12.5703125" customWidth="1"/>
    <col min="4563" max="4563" width="6.85546875" customWidth="1"/>
    <col min="4564" max="4564" width="7.28515625" customWidth="1"/>
    <col min="4565" max="4565" width="9.28515625" customWidth="1"/>
    <col min="4566" max="4566" width="6.7109375" customWidth="1"/>
    <col min="4567" max="4567" width="59.7109375" customWidth="1"/>
    <col min="4568" max="4569" width="11.5703125" customWidth="1"/>
    <col min="4570" max="4570" width="12.5703125" customWidth="1"/>
    <col min="4819" max="4819" width="6.85546875" customWidth="1"/>
    <col min="4820" max="4820" width="7.28515625" customWidth="1"/>
    <col min="4821" max="4821" width="9.28515625" customWidth="1"/>
    <col min="4822" max="4822" width="6.7109375" customWidth="1"/>
    <col min="4823" max="4823" width="59.7109375" customWidth="1"/>
    <col min="4824" max="4825" width="11.5703125" customWidth="1"/>
    <col min="4826" max="4826" width="12.5703125" customWidth="1"/>
    <col min="5075" max="5075" width="6.85546875" customWidth="1"/>
    <col min="5076" max="5076" width="7.28515625" customWidth="1"/>
    <col min="5077" max="5077" width="9.28515625" customWidth="1"/>
    <col min="5078" max="5078" width="6.7109375" customWidth="1"/>
    <col min="5079" max="5079" width="59.7109375" customWidth="1"/>
    <col min="5080" max="5081" width="11.5703125" customWidth="1"/>
    <col min="5082" max="5082" width="12.5703125" customWidth="1"/>
    <col min="5331" max="5331" width="6.85546875" customWidth="1"/>
    <col min="5332" max="5332" width="7.28515625" customWidth="1"/>
    <col min="5333" max="5333" width="9.28515625" customWidth="1"/>
    <col min="5334" max="5334" width="6.7109375" customWidth="1"/>
    <col min="5335" max="5335" width="59.7109375" customWidth="1"/>
    <col min="5336" max="5337" width="11.5703125" customWidth="1"/>
    <col min="5338" max="5338" width="12.5703125" customWidth="1"/>
    <col min="5587" max="5587" width="6.85546875" customWidth="1"/>
    <col min="5588" max="5588" width="7.28515625" customWidth="1"/>
    <col min="5589" max="5589" width="9.28515625" customWidth="1"/>
    <col min="5590" max="5590" width="6.7109375" customWidth="1"/>
    <col min="5591" max="5591" width="59.7109375" customWidth="1"/>
    <col min="5592" max="5593" width="11.5703125" customWidth="1"/>
    <col min="5594" max="5594" width="12.5703125" customWidth="1"/>
    <col min="5843" max="5843" width="6.85546875" customWidth="1"/>
    <col min="5844" max="5844" width="7.28515625" customWidth="1"/>
    <col min="5845" max="5845" width="9.28515625" customWidth="1"/>
    <col min="5846" max="5846" width="6.7109375" customWidth="1"/>
    <col min="5847" max="5847" width="59.7109375" customWidth="1"/>
    <col min="5848" max="5849" width="11.5703125" customWidth="1"/>
    <col min="5850" max="5850" width="12.5703125" customWidth="1"/>
    <col min="6099" max="6099" width="6.85546875" customWidth="1"/>
    <col min="6100" max="6100" width="7.28515625" customWidth="1"/>
    <col min="6101" max="6101" width="9.28515625" customWidth="1"/>
    <col min="6102" max="6102" width="6.7109375" customWidth="1"/>
    <col min="6103" max="6103" width="59.7109375" customWidth="1"/>
    <col min="6104" max="6105" width="11.5703125" customWidth="1"/>
    <col min="6106" max="6106" width="12.5703125" customWidth="1"/>
    <col min="6355" max="6355" width="6.85546875" customWidth="1"/>
    <col min="6356" max="6356" width="7.28515625" customWidth="1"/>
    <col min="6357" max="6357" width="9.28515625" customWidth="1"/>
    <col min="6358" max="6358" width="6.7109375" customWidth="1"/>
    <col min="6359" max="6359" width="59.7109375" customWidth="1"/>
    <col min="6360" max="6361" width="11.5703125" customWidth="1"/>
    <col min="6362" max="6362" width="12.5703125" customWidth="1"/>
    <col min="6611" max="6611" width="6.85546875" customWidth="1"/>
    <col min="6612" max="6612" width="7.28515625" customWidth="1"/>
    <col min="6613" max="6613" width="9.28515625" customWidth="1"/>
    <col min="6614" max="6614" width="6.7109375" customWidth="1"/>
    <col min="6615" max="6615" width="59.7109375" customWidth="1"/>
    <col min="6616" max="6617" width="11.5703125" customWidth="1"/>
    <col min="6618" max="6618" width="12.5703125" customWidth="1"/>
    <col min="6867" max="6867" width="6.85546875" customWidth="1"/>
    <col min="6868" max="6868" width="7.28515625" customWidth="1"/>
    <col min="6869" max="6869" width="9.28515625" customWidth="1"/>
    <col min="6870" max="6870" width="6.7109375" customWidth="1"/>
    <col min="6871" max="6871" width="59.7109375" customWidth="1"/>
    <col min="6872" max="6873" width="11.5703125" customWidth="1"/>
    <col min="6874" max="6874" width="12.5703125" customWidth="1"/>
    <col min="7123" max="7123" width="6.85546875" customWidth="1"/>
    <col min="7124" max="7124" width="7.28515625" customWidth="1"/>
    <col min="7125" max="7125" width="9.28515625" customWidth="1"/>
    <col min="7126" max="7126" width="6.7109375" customWidth="1"/>
    <col min="7127" max="7127" width="59.7109375" customWidth="1"/>
    <col min="7128" max="7129" width="11.5703125" customWidth="1"/>
    <col min="7130" max="7130" width="12.5703125" customWidth="1"/>
    <col min="7379" max="7379" width="6.85546875" customWidth="1"/>
    <col min="7380" max="7380" width="7.28515625" customWidth="1"/>
    <col min="7381" max="7381" width="9.28515625" customWidth="1"/>
    <col min="7382" max="7382" width="6.7109375" customWidth="1"/>
    <col min="7383" max="7383" width="59.7109375" customWidth="1"/>
    <col min="7384" max="7385" width="11.5703125" customWidth="1"/>
    <col min="7386" max="7386" width="12.5703125" customWidth="1"/>
    <col min="7635" max="7635" width="6.85546875" customWidth="1"/>
    <col min="7636" max="7636" width="7.28515625" customWidth="1"/>
    <col min="7637" max="7637" width="9.28515625" customWidth="1"/>
    <col min="7638" max="7638" width="6.7109375" customWidth="1"/>
    <col min="7639" max="7639" width="59.7109375" customWidth="1"/>
    <col min="7640" max="7641" width="11.5703125" customWidth="1"/>
    <col min="7642" max="7642" width="12.5703125" customWidth="1"/>
    <col min="7891" max="7891" width="6.85546875" customWidth="1"/>
    <col min="7892" max="7892" width="7.28515625" customWidth="1"/>
    <col min="7893" max="7893" width="9.28515625" customWidth="1"/>
    <col min="7894" max="7894" width="6.7109375" customWidth="1"/>
    <col min="7895" max="7895" width="59.7109375" customWidth="1"/>
    <col min="7896" max="7897" width="11.5703125" customWidth="1"/>
    <col min="7898" max="7898" width="12.5703125" customWidth="1"/>
    <col min="8147" max="8147" width="6.85546875" customWidth="1"/>
    <col min="8148" max="8148" width="7.28515625" customWidth="1"/>
    <col min="8149" max="8149" width="9.28515625" customWidth="1"/>
    <col min="8150" max="8150" width="6.7109375" customWidth="1"/>
    <col min="8151" max="8151" width="59.7109375" customWidth="1"/>
    <col min="8152" max="8153" width="11.5703125" customWidth="1"/>
    <col min="8154" max="8154" width="12.5703125" customWidth="1"/>
    <col min="8403" max="8403" width="6.85546875" customWidth="1"/>
    <col min="8404" max="8404" width="7.28515625" customWidth="1"/>
    <col min="8405" max="8405" width="9.28515625" customWidth="1"/>
    <col min="8406" max="8406" width="6.7109375" customWidth="1"/>
    <col min="8407" max="8407" width="59.7109375" customWidth="1"/>
    <col min="8408" max="8409" width="11.5703125" customWidth="1"/>
    <col min="8410" max="8410" width="12.5703125" customWidth="1"/>
    <col min="8659" max="8659" width="6.85546875" customWidth="1"/>
    <col min="8660" max="8660" width="7.28515625" customWidth="1"/>
    <col min="8661" max="8661" width="9.28515625" customWidth="1"/>
    <col min="8662" max="8662" width="6.7109375" customWidth="1"/>
    <col min="8663" max="8663" width="59.7109375" customWidth="1"/>
    <col min="8664" max="8665" width="11.5703125" customWidth="1"/>
    <col min="8666" max="8666" width="12.5703125" customWidth="1"/>
    <col min="8915" max="8915" width="6.85546875" customWidth="1"/>
    <col min="8916" max="8916" width="7.28515625" customWidth="1"/>
    <col min="8917" max="8917" width="9.28515625" customWidth="1"/>
    <col min="8918" max="8918" width="6.7109375" customWidth="1"/>
    <col min="8919" max="8919" width="59.7109375" customWidth="1"/>
    <col min="8920" max="8921" width="11.5703125" customWidth="1"/>
    <col min="8922" max="8922" width="12.5703125" customWidth="1"/>
    <col min="9171" max="9171" width="6.85546875" customWidth="1"/>
    <col min="9172" max="9172" width="7.28515625" customWidth="1"/>
    <col min="9173" max="9173" width="9.28515625" customWidth="1"/>
    <col min="9174" max="9174" width="6.7109375" customWidth="1"/>
    <col min="9175" max="9175" width="59.7109375" customWidth="1"/>
    <col min="9176" max="9177" width="11.5703125" customWidth="1"/>
    <col min="9178" max="9178" width="12.5703125" customWidth="1"/>
    <col min="9427" max="9427" width="6.85546875" customWidth="1"/>
    <col min="9428" max="9428" width="7.28515625" customWidth="1"/>
    <col min="9429" max="9429" width="9.28515625" customWidth="1"/>
    <col min="9430" max="9430" width="6.7109375" customWidth="1"/>
    <col min="9431" max="9431" width="59.7109375" customWidth="1"/>
    <col min="9432" max="9433" width="11.5703125" customWidth="1"/>
    <col min="9434" max="9434" width="12.5703125" customWidth="1"/>
    <col min="9683" max="9683" width="6.85546875" customWidth="1"/>
    <col min="9684" max="9684" width="7.28515625" customWidth="1"/>
    <col min="9685" max="9685" width="9.28515625" customWidth="1"/>
    <col min="9686" max="9686" width="6.7109375" customWidth="1"/>
    <col min="9687" max="9687" width="59.7109375" customWidth="1"/>
    <col min="9688" max="9689" width="11.5703125" customWidth="1"/>
    <col min="9690" max="9690" width="12.5703125" customWidth="1"/>
    <col min="9939" max="9939" width="6.85546875" customWidth="1"/>
    <col min="9940" max="9940" width="7.28515625" customWidth="1"/>
    <col min="9941" max="9941" width="9.28515625" customWidth="1"/>
    <col min="9942" max="9942" width="6.7109375" customWidth="1"/>
    <col min="9943" max="9943" width="59.7109375" customWidth="1"/>
    <col min="9944" max="9945" width="11.5703125" customWidth="1"/>
    <col min="9946" max="9946" width="12.5703125" customWidth="1"/>
    <col min="10195" max="10195" width="6.85546875" customWidth="1"/>
    <col min="10196" max="10196" width="7.28515625" customWidth="1"/>
    <col min="10197" max="10197" width="9.28515625" customWidth="1"/>
    <col min="10198" max="10198" width="6.7109375" customWidth="1"/>
    <col min="10199" max="10199" width="59.7109375" customWidth="1"/>
    <col min="10200" max="10201" width="11.5703125" customWidth="1"/>
    <col min="10202" max="10202" width="12.5703125" customWidth="1"/>
    <col min="10451" max="10451" width="6.85546875" customWidth="1"/>
    <col min="10452" max="10452" width="7.28515625" customWidth="1"/>
    <col min="10453" max="10453" width="9.28515625" customWidth="1"/>
    <col min="10454" max="10454" width="6.7109375" customWidth="1"/>
    <col min="10455" max="10455" width="59.7109375" customWidth="1"/>
    <col min="10456" max="10457" width="11.5703125" customWidth="1"/>
    <col min="10458" max="10458" width="12.5703125" customWidth="1"/>
    <col min="10707" max="10707" width="6.85546875" customWidth="1"/>
    <col min="10708" max="10708" width="7.28515625" customWidth="1"/>
    <col min="10709" max="10709" width="9.28515625" customWidth="1"/>
    <col min="10710" max="10710" width="6.7109375" customWidth="1"/>
    <col min="10711" max="10711" width="59.7109375" customWidth="1"/>
    <col min="10712" max="10713" width="11.5703125" customWidth="1"/>
    <col min="10714" max="10714" width="12.5703125" customWidth="1"/>
    <col min="10963" max="10963" width="6.85546875" customWidth="1"/>
    <col min="10964" max="10964" width="7.28515625" customWidth="1"/>
    <col min="10965" max="10965" width="9.28515625" customWidth="1"/>
    <col min="10966" max="10966" width="6.7109375" customWidth="1"/>
    <col min="10967" max="10967" width="59.7109375" customWidth="1"/>
    <col min="10968" max="10969" width="11.5703125" customWidth="1"/>
    <col min="10970" max="10970" width="12.5703125" customWidth="1"/>
    <col min="11219" max="11219" width="6.85546875" customWidth="1"/>
    <col min="11220" max="11220" width="7.28515625" customWidth="1"/>
    <col min="11221" max="11221" width="9.28515625" customWidth="1"/>
    <col min="11222" max="11222" width="6.7109375" customWidth="1"/>
    <col min="11223" max="11223" width="59.7109375" customWidth="1"/>
    <col min="11224" max="11225" width="11.5703125" customWidth="1"/>
    <col min="11226" max="11226" width="12.5703125" customWidth="1"/>
    <col min="11475" max="11475" width="6.85546875" customWidth="1"/>
    <col min="11476" max="11476" width="7.28515625" customWidth="1"/>
    <col min="11477" max="11477" width="9.28515625" customWidth="1"/>
    <col min="11478" max="11478" width="6.7109375" customWidth="1"/>
    <col min="11479" max="11479" width="59.7109375" customWidth="1"/>
    <col min="11480" max="11481" width="11.5703125" customWidth="1"/>
    <col min="11482" max="11482" width="12.5703125" customWidth="1"/>
    <col min="11731" max="11731" width="6.85546875" customWidth="1"/>
    <col min="11732" max="11732" width="7.28515625" customWidth="1"/>
    <col min="11733" max="11733" width="9.28515625" customWidth="1"/>
    <col min="11734" max="11734" width="6.7109375" customWidth="1"/>
    <col min="11735" max="11735" width="59.7109375" customWidth="1"/>
    <col min="11736" max="11737" width="11.5703125" customWidth="1"/>
    <col min="11738" max="11738" width="12.5703125" customWidth="1"/>
    <col min="11987" max="11987" width="6.85546875" customWidth="1"/>
    <col min="11988" max="11988" width="7.28515625" customWidth="1"/>
    <col min="11989" max="11989" width="9.28515625" customWidth="1"/>
    <col min="11990" max="11990" width="6.7109375" customWidth="1"/>
    <col min="11991" max="11991" width="59.7109375" customWidth="1"/>
    <col min="11992" max="11993" width="11.5703125" customWidth="1"/>
    <col min="11994" max="11994" width="12.5703125" customWidth="1"/>
    <col min="12243" max="12243" width="6.85546875" customWidth="1"/>
    <col min="12244" max="12244" width="7.28515625" customWidth="1"/>
    <col min="12245" max="12245" width="9.28515625" customWidth="1"/>
    <col min="12246" max="12246" width="6.7109375" customWidth="1"/>
    <col min="12247" max="12247" width="59.7109375" customWidth="1"/>
    <col min="12248" max="12249" width="11.5703125" customWidth="1"/>
    <col min="12250" max="12250" width="12.5703125" customWidth="1"/>
    <col min="12499" max="12499" width="6.85546875" customWidth="1"/>
    <col min="12500" max="12500" width="7.28515625" customWidth="1"/>
    <col min="12501" max="12501" width="9.28515625" customWidth="1"/>
    <col min="12502" max="12502" width="6.7109375" customWidth="1"/>
    <col min="12503" max="12503" width="59.7109375" customWidth="1"/>
    <col min="12504" max="12505" width="11.5703125" customWidth="1"/>
    <col min="12506" max="12506" width="12.5703125" customWidth="1"/>
    <col min="12755" max="12755" width="6.85546875" customWidth="1"/>
    <col min="12756" max="12756" width="7.28515625" customWidth="1"/>
    <col min="12757" max="12757" width="9.28515625" customWidth="1"/>
    <col min="12758" max="12758" width="6.7109375" customWidth="1"/>
    <col min="12759" max="12759" width="59.7109375" customWidth="1"/>
    <col min="12760" max="12761" width="11.5703125" customWidth="1"/>
    <col min="12762" max="12762" width="12.5703125" customWidth="1"/>
    <col min="13011" max="13011" width="6.85546875" customWidth="1"/>
    <col min="13012" max="13012" width="7.28515625" customWidth="1"/>
    <col min="13013" max="13013" width="9.28515625" customWidth="1"/>
    <col min="13014" max="13014" width="6.7109375" customWidth="1"/>
    <col min="13015" max="13015" width="59.7109375" customWidth="1"/>
    <col min="13016" max="13017" width="11.5703125" customWidth="1"/>
    <col min="13018" max="13018" width="12.5703125" customWidth="1"/>
    <col min="13267" max="13267" width="6.85546875" customWidth="1"/>
    <col min="13268" max="13268" width="7.28515625" customWidth="1"/>
    <col min="13269" max="13269" width="9.28515625" customWidth="1"/>
    <col min="13270" max="13270" width="6.7109375" customWidth="1"/>
    <col min="13271" max="13271" width="59.7109375" customWidth="1"/>
    <col min="13272" max="13273" width="11.5703125" customWidth="1"/>
    <col min="13274" max="13274" width="12.5703125" customWidth="1"/>
    <col min="13523" max="13523" width="6.85546875" customWidth="1"/>
    <col min="13524" max="13524" width="7.28515625" customWidth="1"/>
    <col min="13525" max="13525" width="9.28515625" customWidth="1"/>
    <col min="13526" max="13526" width="6.7109375" customWidth="1"/>
    <col min="13527" max="13527" width="59.7109375" customWidth="1"/>
    <col min="13528" max="13529" width="11.5703125" customWidth="1"/>
    <col min="13530" max="13530" width="12.5703125" customWidth="1"/>
    <col min="13779" max="13779" width="6.85546875" customWidth="1"/>
    <col min="13780" max="13780" width="7.28515625" customWidth="1"/>
    <col min="13781" max="13781" width="9.28515625" customWidth="1"/>
    <col min="13782" max="13782" width="6.7109375" customWidth="1"/>
    <col min="13783" max="13783" width="59.7109375" customWidth="1"/>
    <col min="13784" max="13785" width="11.5703125" customWidth="1"/>
    <col min="13786" max="13786" width="12.5703125" customWidth="1"/>
    <col min="14035" max="14035" width="6.85546875" customWidth="1"/>
    <col min="14036" max="14036" width="7.28515625" customWidth="1"/>
    <col min="14037" max="14037" width="9.28515625" customWidth="1"/>
    <col min="14038" max="14038" width="6.7109375" customWidth="1"/>
    <col min="14039" max="14039" width="59.7109375" customWidth="1"/>
    <col min="14040" max="14041" width="11.5703125" customWidth="1"/>
    <col min="14042" max="14042" width="12.5703125" customWidth="1"/>
    <col min="14291" max="14291" width="6.85546875" customWidth="1"/>
    <col min="14292" max="14292" width="7.28515625" customWidth="1"/>
    <col min="14293" max="14293" width="9.28515625" customWidth="1"/>
    <col min="14294" max="14294" width="6.7109375" customWidth="1"/>
    <col min="14295" max="14295" width="59.7109375" customWidth="1"/>
    <col min="14296" max="14297" width="11.5703125" customWidth="1"/>
    <col min="14298" max="14298" width="12.5703125" customWidth="1"/>
    <col min="14547" max="14547" width="6.85546875" customWidth="1"/>
    <col min="14548" max="14548" width="7.28515625" customWidth="1"/>
    <col min="14549" max="14549" width="9.28515625" customWidth="1"/>
    <col min="14550" max="14550" width="6.7109375" customWidth="1"/>
    <col min="14551" max="14551" width="59.7109375" customWidth="1"/>
    <col min="14552" max="14553" width="11.5703125" customWidth="1"/>
    <col min="14554" max="14554" width="12.5703125" customWidth="1"/>
    <col min="14803" max="14803" width="6.85546875" customWidth="1"/>
    <col min="14804" max="14804" width="7.28515625" customWidth="1"/>
    <col min="14805" max="14805" width="9.28515625" customWidth="1"/>
    <col min="14806" max="14806" width="6.7109375" customWidth="1"/>
    <col min="14807" max="14807" width="59.7109375" customWidth="1"/>
    <col min="14808" max="14809" width="11.5703125" customWidth="1"/>
    <col min="14810" max="14810" width="12.5703125" customWidth="1"/>
    <col min="15059" max="15059" width="6.85546875" customWidth="1"/>
    <col min="15060" max="15060" width="7.28515625" customWidth="1"/>
    <col min="15061" max="15061" width="9.28515625" customWidth="1"/>
    <col min="15062" max="15062" width="6.7109375" customWidth="1"/>
    <col min="15063" max="15063" width="59.7109375" customWidth="1"/>
    <col min="15064" max="15065" width="11.5703125" customWidth="1"/>
    <col min="15066" max="15066" width="12.5703125" customWidth="1"/>
    <col min="15315" max="15315" width="6.85546875" customWidth="1"/>
    <col min="15316" max="15316" width="7.28515625" customWidth="1"/>
    <col min="15317" max="15317" width="9.28515625" customWidth="1"/>
    <col min="15318" max="15318" width="6.7109375" customWidth="1"/>
    <col min="15319" max="15319" width="59.7109375" customWidth="1"/>
    <col min="15320" max="15321" width="11.5703125" customWidth="1"/>
    <col min="15322" max="15322" width="12.5703125" customWidth="1"/>
    <col min="15571" max="15571" width="6.85546875" customWidth="1"/>
    <col min="15572" max="15572" width="7.28515625" customWidth="1"/>
    <col min="15573" max="15573" width="9.28515625" customWidth="1"/>
    <col min="15574" max="15574" width="6.7109375" customWidth="1"/>
    <col min="15575" max="15575" width="59.7109375" customWidth="1"/>
    <col min="15576" max="15577" width="11.5703125" customWidth="1"/>
    <col min="15578" max="15578" width="12.5703125" customWidth="1"/>
    <col min="15827" max="15827" width="6.85546875" customWidth="1"/>
    <col min="15828" max="15828" width="7.28515625" customWidth="1"/>
    <col min="15829" max="15829" width="9.28515625" customWidth="1"/>
    <col min="15830" max="15830" width="6.7109375" customWidth="1"/>
    <col min="15831" max="15831" width="59.7109375" customWidth="1"/>
    <col min="15832" max="15833" width="11.5703125" customWidth="1"/>
    <col min="15834" max="15834" width="12.5703125" customWidth="1"/>
    <col min="16083" max="16083" width="6.85546875" customWidth="1"/>
    <col min="16084" max="16084" width="7.28515625" customWidth="1"/>
    <col min="16085" max="16085" width="9.28515625" customWidth="1"/>
    <col min="16086" max="16086" width="6.7109375" customWidth="1"/>
    <col min="16087" max="16087" width="59.7109375" customWidth="1"/>
    <col min="16088" max="16089" width="11.5703125" customWidth="1"/>
    <col min="16090" max="16090" width="12.5703125" customWidth="1"/>
  </cols>
  <sheetData>
    <row r="2" spans="1:9" s="83" customFormat="1">
      <c r="A2" s="122"/>
      <c r="B2" s="122"/>
      <c r="C2" s="122"/>
      <c r="D2" s="123"/>
      <c r="E2" s="124" t="s">
        <v>558</v>
      </c>
      <c r="F2" s="85"/>
    </row>
    <row r="3" spans="1:9" s="83" customFormat="1">
      <c r="A3" s="122"/>
      <c r="B3" s="122"/>
      <c r="C3" s="122"/>
      <c r="D3" s="123"/>
      <c r="E3" s="124" t="s">
        <v>559</v>
      </c>
      <c r="F3" s="85"/>
    </row>
    <row r="4" spans="1:9">
      <c r="A4" s="87"/>
      <c r="B4" s="87"/>
      <c r="C4" s="87"/>
      <c r="D4" s="88"/>
      <c r="E4" s="125"/>
      <c r="F4" s="126"/>
      <c r="G4"/>
      <c r="H4"/>
      <c r="I4"/>
    </row>
    <row r="5" spans="1:9" s="72" customFormat="1" ht="15.75">
      <c r="A5" s="127" t="s">
        <v>579</v>
      </c>
      <c r="B5" s="127"/>
      <c r="C5" s="127"/>
      <c r="D5" s="128"/>
      <c r="E5" s="127"/>
      <c r="F5" s="78"/>
    </row>
    <row r="6" spans="1:9" s="72" customFormat="1" ht="15.75" hidden="1">
      <c r="D6" s="77"/>
      <c r="F6" s="78"/>
      <c r="G6" s="78"/>
      <c r="H6" s="78"/>
      <c r="I6" s="78"/>
    </row>
    <row r="7" spans="1:9" s="16" customFormat="1" ht="62.25" customHeight="1">
      <c r="A7" s="49" t="s">
        <v>303</v>
      </c>
      <c r="B7" s="55" t="s">
        <v>165</v>
      </c>
      <c r="C7" s="56" t="s">
        <v>305</v>
      </c>
      <c r="D7" s="54" t="s">
        <v>304</v>
      </c>
      <c r="E7" s="50" t="s">
        <v>302</v>
      </c>
      <c r="F7" s="79" t="s">
        <v>469</v>
      </c>
      <c r="G7" s="79" t="s">
        <v>453</v>
      </c>
      <c r="H7" s="79" t="s">
        <v>545</v>
      </c>
      <c r="I7" s="79" t="s">
        <v>546</v>
      </c>
    </row>
    <row r="8" spans="1:9" s="16" customFormat="1" ht="12.7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11">
        <v>6</v>
      </c>
      <c r="G8" s="11">
        <v>7</v>
      </c>
      <c r="H8" s="11">
        <v>7</v>
      </c>
      <c r="I8" s="11">
        <v>8</v>
      </c>
    </row>
    <row r="9" spans="1:9" s="16" customFormat="1" ht="24">
      <c r="A9" s="10" t="s">
        <v>362</v>
      </c>
      <c r="B9" s="13"/>
      <c r="C9" s="13"/>
      <c r="D9" s="14"/>
      <c r="E9" s="93" t="s">
        <v>470</v>
      </c>
      <c r="F9" s="61"/>
      <c r="G9" s="61"/>
      <c r="H9" s="61"/>
      <c r="I9" s="61"/>
    </row>
    <row r="10" spans="1:9" s="20" customFormat="1" ht="13.5">
      <c r="A10" s="17"/>
      <c r="B10" s="17"/>
      <c r="C10" s="17">
        <v>610000</v>
      </c>
      <c r="D10" s="18">
        <v>1</v>
      </c>
      <c r="E10" s="17" t="s">
        <v>166</v>
      </c>
      <c r="F10" s="62">
        <f t="shared" ref="F10:H10" si="0">SUM(F11)</f>
        <v>111500</v>
      </c>
      <c r="G10" s="62">
        <f t="shared" si="0"/>
        <v>83625</v>
      </c>
      <c r="H10" s="62">
        <f t="shared" si="0"/>
        <v>111500</v>
      </c>
      <c r="I10" s="62">
        <f>SUM(H10/F10)*100</f>
        <v>100</v>
      </c>
    </row>
    <row r="11" spans="1:9" s="24" customFormat="1" ht="13.5">
      <c r="A11" s="21"/>
      <c r="B11" s="43"/>
      <c r="C11" s="21">
        <v>613000</v>
      </c>
      <c r="D11" s="22" t="s">
        <v>10</v>
      </c>
      <c r="E11" s="21" t="s">
        <v>167</v>
      </c>
      <c r="F11" s="63">
        <f t="shared" ref="F11" si="1">SUM(F12:F15)</f>
        <v>111500</v>
      </c>
      <c r="G11" s="63">
        <f>SUM(G12:G15)</f>
        <v>83625</v>
      </c>
      <c r="H11" s="63">
        <f t="shared" ref="H11" si="2">SUM(H12:H15)</f>
        <v>111500</v>
      </c>
      <c r="I11" s="62">
        <f t="shared" ref="I11:I20" si="3">SUM(H11/F11)*100</f>
        <v>100</v>
      </c>
    </row>
    <row r="12" spans="1:9" s="16" customFormat="1" ht="13.5">
      <c r="A12" s="25"/>
      <c r="B12" s="41" t="s">
        <v>174</v>
      </c>
      <c r="C12" s="25">
        <v>613100</v>
      </c>
      <c r="D12" s="26" t="s">
        <v>12</v>
      </c>
      <c r="E12" s="25" t="s">
        <v>169</v>
      </c>
      <c r="F12" s="65">
        <v>1000</v>
      </c>
      <c r="G12" s="65">
        <f t="shared" ref="G12:G15" si="4">(F12/12)*9</f>
        <v>750</v>
      </c>
      <c r="H12" s="65">
        <v>1000</v>
      </c>
      <c r="I12" s="62">
        <f t="shared" si="3"/>
        <v>100</v>
      </c>
    </row>
    <row r="13" spans="1:9" s="16" customFormat="1" ht="13.5">
      <c r="A13" s="25"/>
      <c r="B13" s="44" t="s">
        <v>174</v>
      </c>
      <c r="C13" s="25">
        <v>613900</v>
      </c>
      <c r="D13" s="26" t="s">
        <v>20</v>
      </c>
      <c r="E13" s="25" t="s">
        <v>170</v>
      </c>
      <c r="F13" s="65">
        <v>15000</v>
      </c>
      <c r="G13" s="65">
        <f t="shared" si="4"/>
        <v>11250</v>
      </c>
      <c r="H13" s="65">
        <v>15000</v>
      </c>
      <c r="I13" s="62">
        <f t="shared" si="3"/>
        <v>100</v>
      </c>
    </row>
    <row r="14" spans="1:9" s="16" customFormat="1" ht="13.5">
      <c r="A14" s="25"/>
      <c r="B14" s="44" t="s">
        <v>174</v>
      </c>
      <c r="C14" s="25">
        <v>613900</v>
      </c>
      <c r="D14" s="26" t="s">
        <v>23</v>
      </c>
      <c r="E14" s="25" t="s">
        <v>416</v>
      </c>
      <c r="F14" s="65">
        <v>500</v>
      </c>
      <c r="G14" s="65">
        <f t="shared" si="4"/>
        <v>375</v>
      </c>
      <c r="H14" s="65">
        <v>500</v>
      </c>
      <c r="I14" s="62">
        <f t="shared" si="3"/>
        <v>100</v>
      </c>
    </row>
    <row r="15" spans="1:9" s="16" customFormat="1" ht="13.5">
      <c r="A15" s="25"/>
      <c r="B15" s="44" t="s">
        <v>174</v>
      </c>
      <c r="C15" s="25">
        <v>613900</v>
      </c>
      <c r="D15" s="26" t="s">
        <v>175</v>
      </c>
      <c r="E15" s="25" t="s">
        <v>301</v>
      </c>
      <c r="F15" s="86">
        <v>95000</v>
      </c>
      <c r="G15" s="65">
        <f t="shared" si="4"/>
        <v>71250</v>
      </c>
      <c r="H15" s="86">
        <v>95000</v>
      </c>
      <c r="I15" s="62">
        <f t="shared" si="3"/>
        <v>100</v>
      </c>
    </row>
    <row r="16" spans="1:9" s="24" customFormat="1" ht="13.5">
      <c r="A16" s="21"/>
      <c r="B16" s="43"/>
      <c r="C16" s="21">
        <v>821000</v>
      </c>
      <c r="D16" s="22">
        <v>2</v>
      </c>
      <c r="E16" s="51" t="s">
        <v>196</v>
      </c>
      <c r="F16" s="63">
        <f t="shared" ref="F16:H16" si="5">SUM(F17:F19)</f>
        <v>70000</v>
      </c>
      <c r="G16" s="63">
        <f t="shared" si="5"/>
        <v>52500</v>
      </c>
      <c r="H16" s="63">
        <f t="shared" si="5"/>
        <v>100000</v>
      </c>
      <c r="I16" s="62">
        <f t="shared" si="3"/>
        <v>142.85714285714286</v>
      </c>
    </row>
    <row r="17" spans="1:9" s="16" customFormat="1" ht="13.5" hidden="1">
      <c r="A17" s="25"/>
      <c r="B17" s="44"/>
      <c r="C17" s="25"/>
      <c r="D17" s="26"/>
      <c r="E17" s="25"/>
      <c r="F17" s="65"/>
      <c r="G17" s="65"/>
      <c r="H17" s="65"/>
      <c r="I17" s="62" t="e">
        <f t="shared" si="3"/>
        <v>#DIV/0!</v>
      </c>
    </row>
    <row r="18" spans="1:9" s="16" customFormat="1" ht="13.5">
      <c r="A18" s="25"/>
      <c r="B18" s="44" t="s">
        <v>172</v>
      </c>
      <c r="C18" s="25">
        <v>821300</v>
      </c>
      <c r="D18" s="26" t="s">
        <v>54</v>
      </c>
      <c r="E18" s="25" t="s">
        <v>512</v>
      </c>
      <c r="F18" s="65">
        <v>0</v>
      </c>
      <c r="G18" s="65"/>
      <c r="H18" s="65">
        <v>30000</v>
      </c>
      <c r="I18" s="62"/>
    </row>
    <row r="19" spans="1:9" s="16" customFormat="1" ht="13.5">
      <c r="A19" s="25"/>
      <c r="B19" s="44" t="s">
        <v>172</v>
      </c>
      <c r="C19" s="25">
        <v>821500</v>
      </c>
      <c r="D19" s="26" t="s">
        <v>72</v>
      </c>
      <c r="E19" s="25" t="s">
        <v>511</v>
      </c>
      <c r="F19" s="65">
        <v>70000</v>
      </c>
      <c r="G19" s="65">
        <f t="shared" ref="G19" si="6">(F19/12)*9</f>
        <v>52500</v>
      </c>
      <c r="H19" s="65">
        <v>70000</v>
      </c>
      <c r="I19" s="62">
        <f t="shared" si="3"/>
        <v>100</v>
      </c>
    </row>
    <row r="20" spans="1:9" s="16" customFormat="1" ht="13.5">
      <c r="A20" s="25"/>
      <c r="B20" s="25"/>
      <c r="C20" s="25"/>
      <c r="D20" s="26"/>
      <c r="E20" s="51" t="s">
        <v>373</v>
      </c>
      <c r="F20" s="63">
        <f t="shared" ref="F20" si="7">SUM(F10+F16)</f>
        <v>181500</v>
      </c>
      <c r="G20" s="63">
        <f>SUM(G10+G16)</f>
        <v>136125</v>
      </c>
      <c r="H20" s="63">
        <f>SUM(H10+H16)</f>
        <v>211500</v>
      </c>
      <c r="I20" s="62">
        <f t="shared" si="3"/>
        <v>116.52892561983469</v>
      </c>
    </row>
    <row r="21" spans="1:9" s="16" customFormat="1" ht="24">
      <c r="A21" s="10" t="s">
        <v>363</v>
      </c>
      <c r="B21" s="13"/>
      <c r="C21" s="13"/>
      <c r="D21" s="14"/>
      <c r="E21" s="121" t="s">
        <v>544</v>
      </c>
      <c r="F21" s="61"/>
      <c r="G21" s="61"/>
      <c r="H21" s="61"/>
      <c r="I21" s="61"/>
    </row>
    <row r="22" spans="1:9" s="20" customFormat="1" ht="13.5">
      <c r="A22" s="17"/>
      <c r="B22" s="42"/>
      <c r="C22" s="17">
        <v>610000</v>
      </c>
      <c r="D22" s="18">
        <v>1</v>
      </c>
      <c r="E22" s="17" t="s">
        <v>166</v>
      </c>
      <c r="F22" s="62">
        <f>SUM(F23+F32)</f>
        <v>1126000</v>
      </c>
      <c r="G22" s="62">
        <f>SUM(G23+G32)</f>
        <v>844500</v>
      </c>
      <c r="H22" s="62">
        <f>SUM(H23+H32)</f>
        <v>1209200</v>
      </c>
      <c r="I22" s="62">
        <f t="shared" ref="I22:I88" si="8">SUM(H22/F22)*100</f>
        <v>107.38898756660747</v>
      </c>
    </row>
    <row r="23" spans="1:9" s="24" customFormat="1" ht="13.5">
      <c r="A23" s="21"/>
      <c r="B23" s="43"/>
      <c r="C23" s="21">
        <v>613000</v>
      </c>
      <c r="D23" s="22" t="s">
        <v>10</v>
      </c>
      <c r="E23" s="21" t="s">
        <v>167</v>
      </c>
      <c r="F23" s="63">
        <f>SUM(F24:F31)</f>
        <v>158000</v>
      </c>
      <c r="G23" s="63">
        <f>SUM(G24:G31)</f>
        <v>118500</v>
      </c>
      <c r="H23" s="63">
        <f>SUM(H24:H31)</f>
        <v>292500</v>
      </c>
      <c r="I23" s="62">
        <f t="shared" si="8"/>
        <v>185.12658227848101</v>
      </c>
    </row>
    <row r="24" spans="1:9" s="16" customFormat="1" ht="13.5">
      <c r="A24" s="25"/>
      <c r="B24" s="44" t="s">
        <v>172</v>
      </c>
      <c r="C24" s="25">
        <v>613100</v>
      </c>
      <c r="D24" s="26" t="s">
        <v>12</v>
      </c>
      <c r="E24" s="25" t="s">
        <v>169</v>
      </c>
      <c r="F24" s="65">
        <v>1000</v>
      </c>
      <c r="G24" s="65">
        <f t="shared" ref="G24:G31" si="9">(F24/12)*9</f>
        <v>750</v>
      </c>
      <c r="H24" s="65">
        <v>1000</v>
      </c>
      <c r="I24" s="62">
        <f t="shared" si="8"/>
        <v>100</v>
      </c>
    </row>
    <row r="25" spans="1:9" s="16" customFormat="1" ht="13.5">
      <c r="A25" s="25"/>
      <c r="B25" s="44" t="s">
        <v>172</v>
      </c>
      <c r="C25" s="25">
        <v>613500</v>
      </c>
      <c r="D25" s="26" t="s">
        <v>20</v>
      </c>
      <c r="E25" s="25" t="s">
        <v>548</v>
      </c>
      <c r="F25" s="65">
        <v>0</v>
      </c>
      <c r="G25" s="65">
        <f t="shared" si="9"/>
        <v>0</v>
      </c>
      <c r="H25" s="65">
        <v>138000</v>
      </c>
      <c r="I25" s="62"/>
    </row>
    <row r="26" spans="1:9" s="16" customFormat="1" ht="13.5">
      <c r="A26" s="25"/>
      <c r="B26" s="44" t="s">
        <v>174</v>
      </c>
      <c r="C26" s="25">
        <v>613700</v>
      </c>
      <c r="D26" s="26" t="s">
        <v>23</v>
      </c>
      <c r="E26" s="25" t="s">
        <v>385</v>
      </c>
      <c r="F26" s="65">
        <v>10000</v>
      </c>
      <c r="G26" s="65">
        <f t="shared" si="9"/>
        <v>7500</v>
      </c>
      <c r="H26" s="65">
        <v>10000</v>
      </c>
      <c r="I26" s="62">
        <f t="shared" si="8"/>
        <v>100</v>
      </c>
    </row>
    <row r="27" spans="1:9" s="16" customFormat="1" ht="13.5">
      <c r="A27" s="25"/>
      <c r="B27" s="44" t="s">
        <v>172</v>
      </c>
      <c r="C27" s="25">
        <v>613800</v>
      </c>
      <c r="D27" s="26" t="s">
        <v>175</v>
      </c>
      <c r="E27" s="25" t="s">
        <v>173</v>
      </c>
      <c r="F27" s="65">
        <v>10000</v>
      </c>
      <c r="G27" s="65">
        <f t="shared" si="9"/>
        <v>7500</v>
      </c>
      <c r="H27" s="65">
        <v>10000</v>
      </c>
      <c r="I27" s="62">
        <f t="shared" si="8"/>
        <v>100</v>
      </c>
    </row>
    <row r="28" spans="1:9" s="16" customFormat="1" ht="13.5">
      <c r="A28" s="25"/>
      <c r="B28" s="44" t="s">
        <v>188</v>
      </c>
      <c r="C28" s="25">
        <v>613900</v>
      </c>
      <c r="D28" s="26" t="s">
        <v>176</v>
      </c>
      <c r="E28" s="25" t="s">
        <v>202</v>
      </c>
      <c r="F28" s="65">
        <v>83000</v>
      </c>
      <c r="G28" s="65">
        <f t="shared" si="9"/>
        <v>62250</v>
      </c>
      <c r="H28" s="65">
        <v>83000</v>
      </c>
      <c r="I28" s="62">
        <f t="shared" si="8"/>
        <v>100</v>
      </c>
    </row>
    <row r="29" spans="1:9" s="16" customFormat="1" ht="13.5">
      <c r="A29" s="25"/>
      <c r="B29" s="44" t="s">
        <v>172</v>
      </c>
      <c r="C29" s="25">
        <v>613900</v>
      </c>
      <c r="D29" s="26" t="s">
        <v>177</v>
      </c>
      <c r="E29" s="25" t="s">
        <v>416</v>
      </c>
      <c r="F29" s="65">
        <v>500</v>
      </c>
      <c r="G29" s="65">
        <f t="shared" si="9"/>
        <v>375</v>
      </c>
      <c r="H29" s="65">
        <v>500</v>
      </c>
      <c r="I29" s="62">
        <f t="shared" si="8"/>
        <v>100</v>
      </c>
    </row>
    <row r="30" spans="1:9" s="16" customFormat="1" ht="13.5">
      <c r="A30" s="25"/>
      <c r="B30" s="44" t="s">
        <v>172</v>
      </c>
      <c r="C30" s="25">
        <v>613900</v>
      </c>
      <c r="D30" s="26" t="s">
        <v>178</v>
      </c>
      <c r="E30" s="25" t="s">
        <v>542</v>
      </c>
      <c r="F30" s="65">
        <v>23500</v>
      </c>
      <c r="G30" s="65">
        <f t="shared" ref="G30" si="10">(F30/12)*9</f>
        <v>17625</v>
      </c>
      <c r="H30" s="65">
        <v>20000</v>
      </c>
      <c r="I30" s="62">
        <f t="shared" si="8"/>
        <v>85.106382978723403</v>
      </c>
    </row>
    <row r="31" spans="1:9" s="16" customFormat="1" ht="13.5">
      <c r="A31" s="25"/>
      <c r="B31" s="44" t="s">
        <v>172</v>
      </c>
      <c r="C31" s="25">
        <v>613900</v>
      </c>
      <c r="D31" s="26" t="s">
        <v>323</v>
      </c>
      <c r="E31" s="25" t="s">
        <v>516</v>
      </c>
      <c r="F31" s="65">
        <v>30000</v>
      </c>
      <c r="G31" s="65">
        <f t="shared" si="9"/>
        <v>22500</v>
      </c>
      <c r="H31" s="65">
        <v>30000</v>
      </c>
      <c r="I31" s="62">
        <f t="shared" si="8"/>
        <v>100</v>
      </c>
    </row>
    <row r="32" spans="1:9" s="24" customFormat="1" ht="13.5" customHeight="1">
      <c r="A32" s="21"/>
      <c r="B32" s="43"/>
      <c r="C32" s="21">
        <v>614000</v>
      </c>
      <c r="D32" s="22" t="s">
        <v>29</v>
      </c>
      <c r="E32" s="21" t="s">
        <v>180</v>
      </c>
      <c r="F32" s="63">
        <f>SUM(F33:F42)</f>
        <v>968000</v>
      </c>
      <c r="G32" s="63">
        <f>SUM(G33:G42)</f>
        <v>726000</v>
      </c>
      <c r="H32" s="63">
        <f>SUM(H33:H42)</f>
        <v>916700</v>
      </c>
      <c r="I32" s="62">
        <f t="shared" si="8"/>
        <v>94.700413223140501</v>
      </c>
    </row>
    <row r="33" spans="1:9" s="16" customFormat="1" ht="13.5">
      <c r="A33" s="25"/>
      <c r="B33" s="44" t="s">
        <v>181</v>
      </c>
      <c r="C33" s="25">
        <v>614400</v>
      </c>
      <c r="D33" s="26" t="s">
        <v>31</v>
      </c>
      <c r="E33" s="25" t="s">
        <v>183</v>
      </c>
      <c r="F33" s="65">
        <v>10000</v>
      </c>
      <c r="G33" s="65">
        <f t="shared" ref="G33:G42" si="11">(F33/12)*9</f>
        <v>7500</v>
      </c>
      <c r="H33" s="65">
        <v>10000</v>
      </c>
      <c r="I33" s="62">
        <f t="shared" si="8"/>
        <v>100</v>
      </c>
    </row>
    <row r="34" spans="1:9" s="16" customFormat="1" ht="13.5">
      <c r="A34" s="25"/>
      <c r="B34" s="44" t="s">
        <v>172</v>
      </c>
      <c r="C34" s="25">
        <v>614400</v>
      </c>
      <c r="D34" s="26" t="s">
        <v>182</v>
      </c>
      <c r="E34" s="25" t="s">
        <v>388</v>
      </c>
      <c r="F34" s="65">
        <v>150000</v>
      </c>
      <c r="G34" s="65">
        <f t="shared" si="11"/>
        <v>112500</v>
      </c>
      <c r="H34" s="65">
        <v>150000</v>
      </c>
      <c r="I34" s="62">
        <f t="shared" si="8"/>
        <v>100</v>
      </c>
    </row>
    <row r="35" spans="1:9" s="16" customFormat="1" ht="13.5">
      <c r="A35" s="25"/>
      <c r="B35" s="44" t="s">
        <v>231</v>
      </c>
      <c r="C35" s="25">
        <v>614400</v>
      </c>
      <c r="D35" s="26" t="s">
        <v>185</v>
      </c>
      <c r="E35" s="25" t="s">
        <v>425</v>
      </c>
      <c r="F35" s="65">
        <v>15000</v>
      </c>
      <c r="G35" s="65">
        <f t="shared" si="11"/>
        <v>11250</v>
      </c>
      <c r="H35" s="65">
        <v>15000</v>
      </c>
      <c r="I35" s="62">
        <f t="shared" si="8"/>
        <v>100</v>
      </c>
    </row>
    <row r="36" spans="1:9" s="16" customFormat="1" ht="13.5">
      <c r="A36" s="25"/>
      <c r="B36" s="44" t="s">
        <v>184</v>
      </c>
      <c r="C36" s="25">
        <v>614500</v>
      </c>
      <c r="D36" s="26" t="s">
        <v>187</v>
      </c>
      <c r="E36" s="25" t="s">
        <v>186</v>
      </c>
      <c r="F36" s="65">
        <v>500000</v>
      </c>
      <c r="G36" s="65">
        <f t="shared" si="11"/>
        <v>375000</v>
      </c>
      <c r="H36" s="65">
        <v>500000</v>
      </c>
      <c r="I36" s="62">
        <f t="shared" si="8"/>
        <v>100</v>
      </c>
    </row>
    <row r="37" spans="1:9" s="16" customFormat="1" ht="13.5">
      <c r="A37" s="25"/>
      <c r="B37" s="44" t="s">
        <v>172</v>
      </c>
      <c r="C37" s="25">
        <v>614500</v>
      </c>
      <c r="D37" s="26"/>
      <c r="E37" s="80" t="s">
        <v>547</v>
      </c>
      <c r="F37" s="65">
        <v>120000</v>
      </c>
      <c r="G37" s="65">
        <f t="shared" ref="G37" si="12">(F37/12)*9</f>
        <v>90000</v>
      </c>
      <c r="H37" s="65">
        <v>0</v>
      </c>
      <c r="I37" s="62">
        <f t="shared" ref="I37" si="13">SUM(H37/F37)*100</f>
        <v>0</v>
      </c>
    </row>
    <row r="38" spans="1:9" s="16" customFormat="1" ht="24.75">
      <c r="A38" s="25"/>
      <c r="B38" s="44" t="s">
        <v>172</v>
      </c>
      <c r="C38" s="25">
        <v>614500</v>
      </c>
      <c r="D38" s="26" t="s">
        <v>189</v>
      </c>
      <c r="E38" s="80" t="s">
        <v>596</v>
      </c>
      <c r="F38" s="65">
        <v>0</v>
      </c>
      <c r="G38" s="65">
        <f t="shared" si="11"/>
        <v>0</v>
      </c>
      <c r="H38" s="65">
        <v>76700</v>
      </c>
      <c r="I38" s="62"/>
    </row>
    <row r="39" spans="1:9" s="16" customFormat="1" ht="13.5">
      <c r="A39" s="25"/>
      <c r="B39" s="44" t="s">
        <v>172</v>
      </c>
      <c r="C39" s="25">
        <v>614700</v>
      </c>
      <c r="D39" s="26" t="s">
        <v>192</v>
      </c>
      <c r="E39" s="25" t="s">
        <v>543</v>
      </c>
      <c r="F39" s="65">
        <v>13000</v>
      </c>
      <c r="G39" s="65">
        <f t="shared" si="11"/>
        <v>9750</v>
      </c>
      <c r="H39" s="65">
        <v>5000</v>
      </c>
      <c r="I39" s="62">
        <f t="shared" si="8"/>
        <v>38.461538461538467</v>
      </c>
    </row>
    <row r="40" spans="1:9" s="16" customFormat="1" ht="13.5">
      <c r="A40" s="25"/>
      <c r="B40" s="44" t="s">
        <v>188</v>
      </c>
      <c r="C40" s="25">
        <v>614800</v>
      </c>
      <c r="D40" s="26" t="s">
        <v>194</v>
      </c>
      <c r="E40" s="25" t="s">
        <v>190</v>
      </c>
      <c r="F40" s="65">
        <v>50000</v>
      </c>
      <c r="G40" s="65">
        <f t="shared" si="11"/>
        <v>37500</v>
      </c>
      <c r="H40" s="65">
        <v>50000</v>
      </c>
      <c r="I40" s="62">
        <f t="shared" si="8"/>
        <v>100</v>
      </c>
    </row>
    <row r="41" spans="1:9" s="16" customFormat="1" ht="13.5">
      <c r="A41" s="25"/>
      <c r="B41" s="44" t="s">
        <v>191</v>
      </c>
      <c r="C41" s="25">
        <v>614800</v>
      </c>
      <c r="D41" s="26" t="s">
        <v>216</v>
      </c>
      <c r="E41" s="25" t="s">
        <v>193</v>
      </c>
      <c r="F41" s="65">
        <v>100000</v>
      </c>
      <c r="G41" s="65">
        <f t="shared" si="11"/>
        <v>75000</v>
      </c>
      <c r="H41" s="65">
        <v>100000</v>
      </c>
      <c r="I41" s="62">
        <f t="shared" si="8"/>
        <v>100</v>
      </c>
    </row>
    <row r="42" spans="1:9" s="16" customFormat="1" ht="13.5">
      <c r="A42" s="25"/>
      <c r="B42" s="44" t="s">
        <v>191</v>
      </c>
      <c r="C42" s="25">
        <v>614800</v>
      </c>
      <c r="D42" s="26" t="s">
        <v>217</v>
      </c>
      <c r="E42" s="25" t="s">
        <v>195</v>
      </c>
      <c r="F42" s="65">
        <v>10000</v>
      </c>
      <c r="G42" s="65">
        <f t="shared" si="11"/>
        <v>7500</v>
      </c>
      <c r="H42" s="65">
        <v>10000</v>
      </c>
      <c r="I42" s="62">
        <f t="shared" si="8"/>
        <v>100</v>
      </c>
    </row>
    <row r="43" spans="1:9" s="24" customFormat="1" ht="13.5">
      <c r="A43" s="21"/>
      <c r="B43" s="43"/>
      <c r="C43" s="21">
        <v>821000</v>
      </c>
      <c r="D43" s="22">
        <v>2</v>
      </c>
      <c r="E43" s="51" t="s">
        <v>196</v>
      </c>
      <c r="F43" s="63">
        <f t="shared" ref="F43:H43" si="14">SUM(F44)</f>
        <v>40000</v>
      </c>
      <c r="G43" s="63">
        <f>SUM(G44)</f>
        <v>30000</v>
      </c>
      <c r="H43" s="63">
        <f t="shared" si="14"/>
        <v>0</v>
      </c>
      <c r="I43" s="62">
        <f t="shared" si="8"/>
        <v>0</v>
      </c>
    </row>
    <row r="44" spans="1:9" s="16" customFormat="1" ht="13.5">
      <c r="A44" s="25"/>
      <c r="B44" s="44" t="s">
        <v>172</v>
      </c>
      <c r="C44" s="25">
        <v>821300</v>
      </c>
      <c r="D44" s="26"/>
      <c r="E44" s="25" t="s">
        <v>459</v>
      </c>
      <c r="F44" s="65">
        <v>40000</v>
      </c>
      <c r="G44" s="65">
        <f t="shared" ref="G44" si="15">(F44/12)*9</f>
        <v>30000</v>
      </c>
      <c r="H44" s="65">
        <v>0</v>
      </c>
      <c r="I44" s="62">
        <f t="shared" si="8"/>
        <v>0</v>
      </c>
    </row>
    <row r="45" spans="1:9" s="16" customFormat="1" ht="13.5">
      <c r="A45" s="25"/>
      <c r="B45" s="44"/>
      <c r="C45" s="25"/>
      <c r="D45" s="26"/>
      <c r="E45" s="51" t="s">
        <v>374</v>
      </c>
      <c r="F45" s="63">
        <f>SUM(F22+F44)</f>
        <v>1166000</v>
      </c>
      <c r="G45" s="63">
        <f>SUM(G22)</f>
        <v>844500</v>
      </c>
      <c r="H45" s="63">
        <f>SUM(H22+H44)</f>
        <v>1209200</v>
      </c>
      <c r="I45" s="62">
        <f t="shared" si="8"/>
        <v>103.70497427101199</v>
      </c>
    </row>
    <row r="46" spans="1:9" s="16" customFormat="1" ht="12.75">
      <c r="A46" s="10" t="s">
        <v>364</v>
      </c>
      <c r="B46" s="13"/>
      <c r="C46" s="13"/>
      <c r="D46" s="14"/>
      <c r="E46" s="52" t="s">
        <v>396</v>
      </c>
      <c r="F46" s="61"/>
      <c r="G46" s="61"/>
      <c r="H46" s="61"/>
      <c r="I46" s="61"/>
    </row>
    <row r="47" spans="1:9" s="20" customFormat="1" ht="13.5">
      <c r="A47" s="17"/>
      <c r="B47" s="42"/>
      <c r="C47" s="17">
        <v>610000</v>
      </c>
      <c r="D47" s="18">
        <v>1</v>
      </c>
      <c r="E47" s="17" t="s">
        <v>166</v>
      </c>
      <c r="F47" s="62">
        <f t="shared" ref="F47:H47" si="16">SUM(F48+F53)</f>
        <v>3804200</v>
      </c>
      <c r="G47" s="62">
        <f t="shared" si="16"/>
        <v>2853150</v>
      </c>
      <c r="H47" s="62">
        <f t="shared" si="16"/>
        <v>4063450</v>
      </c>
      <c r="I47" s="62">
        <f t="shared" si="8"/>
        <v>106.8148362336365</v>
      </c>
    </row>
    <row r="48" spans="1:9" s="24" customFormat="1" ht="13.5">
      <c r="A48" s="21"/>
      <c r="B48" s="43"/>
      <c r="C48" s="21">
        <v>613000</v>
      </c>
      <c r="D48" s="22" t="s">
        <v>10</v>
      </c>
      <c r="E48" s="21" t="s">
        <v>167</v>
      </c>
      <c r="F48" s="63">
        <f t="shared" ref="F48:H48" si="17">SUM(F49:F52)</f>
        <v>161000</v>
      </c>
      <c r="G48" s="63">
        <f t="shared" si="17"/>
        <v>120750</v>
      </c>
      <c r="H48" s="63">
        <f t="shared" si="17"/>
        <v>161000</v>
      </c>
      <c r="I48" s="62">
        <f t="shared" si="8"/>
        <v>100</v>
      </c>
    </row>
    <row r="49" spans="1:9" s="16" customFormat="1" ht="13.5">
      <c r="A49" s="25"/>
      <c r="B49" s="44" t="s">
        <v>172</v>
      </c>
      <c r="C49" s="25">
        <v>613100</v>
      </c>
      <c r="D49" s="26" t="s">
        <v>12</v>
      </c>
      <c r="E49" s="25" t="s">
        <v>169</v>
      </c>
      <c r="F49" s="65">
        <v>1000</v>
      </c>
      <c r="G49" s="65">
        <f t="shared" ref="G49:G52" si="18">(F49/12)*9</f>
        <v>750</v>
      </c>
      <c r="H49" s="65">
        <v>1000</v>
      </c>
      <c r="I49" s="62">
        <f t="shared" si="8"/>
        <v>100</v>
      </c>
    </row>
    <row r="50" spans="1:9" s="16" customFormat="1" ht="13.5">
      <c r="A50" s="25"/>
      <c r="B50" s="44" t="s">
        <v>208</v>
      </c>
      <c r="C50" s="25">
        <v>613500</v>
      </c>
      <c r="D50" s="26" t="s">
        <v>20</v>
      </c>
      <c r="E50" s="25" t="s">
        <v>209</v>
      </c>
      <c r="F50" s="65">
        <v>155000</v>
      </c>
      <c r="G50" s="65">
        <f t="shared" si="18"/>
        <v>116250</v>
      </c>
      <c r="H50" s="65">
        <v>155000</v>
      </c>
      <c r="I50" s="62">
        <f t="shared" si="8"/>
        <v>100</v>
      </c>
    </row>
    <row r="51" spans="1:9" s="16" customFormat="1" ht="13.5">
      <c r="A51" s="25"/>
      <c r="B51" s="44" t="s">
        <v>172</v>
      </c>
      <c r="C51" s="25">
        <v>613900</v>
      </c>
      <c r="D51" s="26" t="s">
        <v>23</v>
      </c>
      <c r="E51" s="25" t="s">
        <v>416</v>
      </c>
      <c r="F51" s="65">
        <v>500</v>
      </c>
      <c r="G51" s="65">
        <f t="shared" si="18"/>
        <v>375</v>
      </c>
      <c r="H51" s="65">
        <v>500</v>
      </c>
      <c r="I51" s="62">
        <f t="shared" si="8"/>
        <v>100</v>
      </c>
    </row>
    <row r="52" spans="1:9" s="16" customFormat="1" ht="13.5">
      <c r="A52" s="25"/>
      <c r="B52" s="44" t="s">
        <v>172</v>
      </c>
      <c r="C52" s="25">
        <v>613900</v>
      </c>
      <c r="D52" s="26" t="s">
        <v>175</v>
      </c>
      <c r="E52" s="25" t="s">
        <v>170</v>
      </c>
      <c r="F52" s="65">
        <v>4500</v>
      </c>
      <c r="G52" s="65">
        <f t="shared" si="18"/>
        <v>3375</v>
      </c>
      <c r="H52" s="65">
        <v>4500</v>
      </c>
      <c r="I52" s="62">
        <f t="shared" si="8"/>
        <v>100</v>
      </c>
    </row>
    <row r="53" spans="1:9" s="24" customFormat="1" ht="13.5" customHeight="1">
      <c r="A53" s="21"/>
      <c r="B53" s="43"/>
      <c r="C53" s="21">
        <v>614000</v>
      </c>
      <c r="D53" s="22" t="s">
        <v>29</v>
      </c>
      <c r="E53" s="21" t="s">
        <v>180</v>
      </c>
      <c r="F53" s="63">
        <f t="shared" ref="F53:H53" si="19">SUM(F54:F100)</f>
        <v>3643200</v>
      </c>
      <c r="G53" s="63">
        <f t="shared" si="19"/>
        <v>2732400</v>
      </c>
      <c r="H53" s="63">
        <f t="shared" si="19"/>
        <v>3902450</v>
      </c>
      <c r="I53" s="62">
        <f t="shared" si="8"/>
        <v>107.11599692577953</v>
      </c>
    </row>
    <row r="54" spans="1:9" s="16" customFormat="1" ht="13.5">
      <c r="A54" s="25"/>
      <c r="B54" s="44" t="s">
        <v>226</v>
      </c>
      <c r="C54" s="25">
        <v>614100</v>
      </c>
      <c r="D54" s="26" t="s">
        <v>31</v>
      </c>
      <c r="E54" s="25" t="s">
        <v>240</v>
      </c>
      <c r="F54" s="65">
        <v>9000</v>
      </c>
      <c r="G54" s="65">
        <f t="shared" ref="G54:G99" si="20">(F54/12)*9</f>
        <v>6750</v>
      </c>
      <c r="H54" s="65">
        <v>10000</v>
      </c>
      <c r="I54" s="62">
        <f t="shared" si="8"/>
        <v>111.11111111111111</v>
      </c>
    </row>
    <row r="55" spans="1:9" s="16" customFormat="1" ht="13.5">
      <c r="A55" s="25"/>
      <c r="B55" s="44" t="s">
        <v>211</v>
      </c>
      <c r="C55" s="25">
        <v>614200</v>
      </c>
      <c r="D55" s="26" t="s">
        <v>182</v>
      </c>
      <c r="E55" s="25" t="s">
        <v>300</v>
      </c>
      <c r="F55" s="65">
        <v>152000</v>
      </c>
      <c r="G55" s="65">
        <f t="shared" si="20"/>
        <v>114000</v>
      </c>
      <c r="H55" s="65">
        <v>162000</v>
      </c>
      <c r="I55" s="62">
        <f t="shared" si="8"/>
        <v>106.57894736842107</v>
      </c>
    </row>
    <row r="56" spans="1:9" s="16" customFormat="1" ht="13.5">
      <c r="A56" s="25"/>
      <c r="B56" s="44" t="s">
        <v>211</v>
      </c>
      <c r="C56" s="25">
        <v>614200</v>
      </c>
      <c r="D56" s="26" t="s">
        <v>185</v>
      </c>
      <c r="E56" s="25" t="s">
        <v>299</v>
      </c>
      <c r="F56" s="65">
        <v>250000</v>
      </c>
      <c r="G56" s="65">
        <f t="shared" si="20"/>
        <v>187500</v>
      </c>
      <c r="H56" s="65">
        <v>250000</v>
      </c>
      <c r="I56" s="62">
        <f t="shared" si="8"/>
        <v>100</v>
      </c>
    </row>
    <row r="57" spans="1:9" s="16" customFormat="1" ht="13.5">
      <c r="A57" s="25"/>
      <c r="B57" s="44" t="s">
        <v>211</v>
      </c>
      <c r="C57" s="25">
        <v>614200</v>
      </c>
      <c r="D57" s="57" t="s">
        <v>187</v>
      </c>
      <c r="E57" s="25" t="s">
        <v>349</v>
      </c>
      <c r="F57" s="65">
        <v>58650</v>
      </c>
      <c r="G57" s="65">
        <f t="shared" si="20"/>
        <v>43987.5</v>
      </c>
      <c r="H57" s="65">
        <v>58650</v>
      </c>
      <c r="I57" s="62">
        <f t="shared" si="8"/>
        <v>100</v>
      </c>
    </row>
    <row r="58" spans="1:9" s="16" customFormat="1" ht="13.5">
      <c r="A58" s="25"/>
      <c r="B58" s="44" t="s">
        <v>212</v>
      </c>
      <c r="C58" s="25">
        <v>614200</v>
      </c>
      <c r="D58" s="26" t="s">
        <v>189</v>
      </c>
      <c r="E58" s="25" t="s">
        <v>297</v>
      </c>
      <c r="F58" s="65">
        <v>35800</v>
      </c>
      <c r="G58" s="65">
        <f t="shared" si="20"/>
        <v>26850</v>
      </c>
      <c r="H58" s="65">
        <v>35800</v>
      </c>
      <c r="I58" s="62">
        <f t="shared" si="8"/>
        <v>100</v>
      </c>
    </row>
    <row r="59" spans="1:9" s="16" customFormat="1" ht="13.5">
      <c r="A59" s="25"/>
      <c r="B59" s="44" t="s">
        <v>212</v>
      </c>
      <c r="C59" s="25">
        <v>614200</v>
      </c>
      <c r="D59" s="26" t="s">
        <v>192</v>
      </c>
      <c r="E59" s="25" t="s">
        <v>213</v>
      </c>
      <c r="F59" s="65">
        <v>5000</v>
      </c>
      <c r="G59" s="65">
        <f t="shared" si="20"/>
        <v>3750</v>
      </c>
      <c r="H59" s="65">
        <v>5000</v>
      </c>
      <c r="I59" s="62">
        <f t="shared" si="8"/>
        <v>100</v>
      </c>
    </row>
    <row r="60" spans="1:9" s="16" customFormat="1" ht="13.5">
      <c r="A60" s="25"/>
      <c r="B60" s="44">
        <v>1091</v>
      </c>
      <c r="C60" s="25">
        <v>614200</v>
      </c>
      <c r="D60" s="26" t="s">
        <v>194</v>
      </c>
      <c r="E60" s="25" t="s">
        <v>329</v>
      </c>
      <c r="F60" s="65">
        <v>850000</v>
      </c>
      <c r="G60" s="65">
        <f t="shared" si="20"/>
        <v>637500</v>
      </c>
      <c r="H60" s="65">
        <v>850000</v>
      </c>
      <c r="I60" s="62">
        <f t="shared" si="8"/>
        <v>100</v>
      </c>
    </row>
    <row r="61" spans="1:9" s="16" customFormat="1" ht="13.5">
      <c r="A61" s="25"/>
      <c r="B61" s="44">
        <v>1091</v>
      </c>
      <c r="C61" s="25">
        <v>614200</v>
      </c>
      <c r="D61" s="26" t="s">
        <v>216</v>
      </c>
      <c r="E61" s="25" t="s">
        <v>214</v>
      </c>
      <c r="F61" s="65">
        <v>5000</v>
      </c>
      <c r="G61" s="65">
        <f t="shared" si="20"/>
        <v>3750</v>
      </c>
      <c r="H61" s="65">
        <v>5000</v>
      </c>
      <c r="I61" s="62">
        <f t="shared" si="8"/>
        <v>100</v>
      </c>
    </row>
    <row r="62" spans="1:9" s="16" customFormat="1" ht="13.5" customHeight="1">
      <c r="A62" s="25"/>
      <c r="B62" s="44">
        <v>1091</v>
      </c>
      <c r="C62" s="25">
        <v>614200</v>
      </c>
      <c r="D62" s="26" t="s">
        <v>217</v>
      </c>
      <c r="E62" s="80" t="s">
        <v>436</v>
      </c>
      <c r="F62" s="65">
        <v>25000</v>
      </c>
      <c r="G62" s="65">
        <f t="shared" si="20"/>
        <v>18750</v>
      </c>
      <c r="H62" s="65">
        <v>25000</v>
      </c>
      <c r="I62" s="62">
        <f t="shared" si="8"/>
        <v>100</v>
      </c>
    </row>
    <row r="63" spans="1:9" s="16" customFormat="1" ht="15" customHeight="1">
      <c r="A63" s="25"/>
      <c r="B63" s="44" t="s">
        <v>215</v>
      </c>
      <c r="C63" s="25">
        <v>614200</v>
      </c>
      <c r="D63" s="26" t="s">
        <v>218</v>
      </c>
      <c r="E63" s="80" t="s">
        <v>437</v>
      </c>
      <c r="F63" s="65">
        <v>10850</v>
      </c>
      <c r="G63" s="65">
        <f t="shared" si="20"/>
        <v>8137.5</v>
      </c>
      <c r="H63" s="65">
        <v>15000</v>
      </c>
      <c r="I63" s="62">
        <f t="shared" si="8"/>
        <v>138.24884792626727</v>
      </c>
    </row>
    <row r="64" spans="1:9" s="16" customFormat="1" ht="14.25" customHeight="1">
      <c r="A64" s="25"/>
      <c r="B64" s="44" t="s">
        <v>215</v>
      </c>
      <c r="C64" s="25">
        <v>614200</v>
      </c>
      <c r="D64" s="26" t="s">
        <v>219</v>
      </c>
      <c r="E64" s="80" t="s">
        <v>517</v>
      </c>
      <c r="F64" s="65">
        <v>15000</v>
      </c>
      <c r="G64" s="65">
        <f t="shared" si="20"/>
        <v>11250</v>
      </c>
      <c r="H64" s="65">
        <v>15000</v>
      </c>
      <c r="I64" s="62">
        <f t="shared" si="8"/>
        <v>100</v>
      </c>
    </row>
    <row r="65" spans="1:9" s="16" customFormat="1" ht="13.5">
      <c r="A65" s="25"/>
      <c r="B65" s="44" t="s">
        <v>226</v>
      </c>
      <c r="C65" s="25">
        <v>614300</v>
      </c>
      <c r="D65" s="26" t="s">
        <v>220</v>
      </c>
      <c r="E65" s="25" t="s">
        <v>417</v>
      </c>
      <c r="F65" s="65">
        <v>29000</v>
      </c>
      <c r="G65" s="65">
        <f t="shared" si="20"/>
        <v>21750</v>
      </c>
      <c r="H65" s="65">
        <v>29000</v>
      </c>
      <c r="I65" s="62">
        <f t="shared" si="8"/>
        <v>100</v>
      </c>
    </row>
    <row r="66" spans="1:9" s="16" customFormat="1" ht="13.5">
      <c r="A66" s="25"/>
      <c r="B66" s="44" t="s">
        <v>226</v>
      </c>
      <c r="C66" s="25">
        <v>614300</v>
      </c>
      <c r="D66" s="26" t="s">
        <v>221</v>
      </c>
      <c r="E66" s="25" t="s">
        <v>418</v>
      </c>
      <c r="F66" s="65">
        <v>29000</v>
      </c>
      <c r="G66" s="65">
        <f t="shared" si="20"/>
        <v>21750</v>
      </c>
      <c r="H66" s="65">
        <v>34000</v>
      </c>
      <c r="I66" s="62">
        <f t="shared" si="8"/>
        <v>117.24137931034481</v>
      </c>
    </row>
    <row r="67" spans="1:9" s="16" customFormat="1" ht="13.5">
      <c r="A67" s="25"/>
      <c r="B67" s="44" t="s">
        <v>226</v>
      </c>
      <c r="C67" s="25">
        <v>614300</v>
      </c>
      <c r="D67" s="26" t="s">
        <v>223</v>
      </c>
      <c r="E67" s="25" t="s">
        <v>419</v>
      </c>
      <c r="F67" s="65">
        <v>21000</v>
      </c>
      <c r="G67" s="65">
        <f t="shared" si="20"/>
        <v>15750</v>
      </c>
      <c r="H67" s="65">
        <v>21000</v>
      </c>
      <c r="I67" s="62">
        <f t="shared" si="8"/>
        <v>100</v>
      </c>
    </row>
    <row r="68" spans="1:9" s="16" customFormat="1" ht="13.5">
      <c r="A68" s="25"/>
      <c r="B68" s="44" t="s">
        <v>226</v>
      </c>
      <c r="C68" s="25">
        <v>614300</v>
      </c>
      <c r="D68" s="26" t="s">
        <v>225</v>
      </c>
      <c r="E68" s="25" t="s">
        <v>420</v>
      </c>
      <c r="F68" s="65">
        <v>27000</v>
      </c>
      <c r="G68" s="65">
        <f t="shared" si="20"/>
        <v>20250</v>
      </c>
      <c r="H68" s="65">
        <v>27000</v>
      </c>
      <c r="I68" s="62">
        <f t="shared" si="8"/>
        <v>100</v>
      </c>
    </row>
    <row r="69" spans="1:9" s="16" customFormat="1" ht="13.5">
      <c r="A69" s="25"/>
      <c r="B69" s="44" t="s">
        <v>226</v>
      </c>
      <c r="C69" s="25">
        <v>614300</v>
      </c>
      <c r="D69" s="26" t="s">
        <v>227</v>
      </c>
      <c r="E69" s="25" t="s">
        <v>549</v>
      </c>
      <c r="F69" s="65">
        <v>0</v>
      </c>
      <c r="G69" s="65">
        <f t="shared" si="20"/>
        <v>0</v>
      </c>
      <c r="H69" s="65">
        <v>7000</v>
      </c>
      <c r="I69" s="62"/>
    </row>
    <row r="70" spans="1:9" s="16" customFormat="1" ht="14.25" customHeight="1">
      <c r="A70" s="25"/>
      <c r="B70" s="44" t="s">
        <v>179</v>
      </c>
      <c r="C70" s="25">
        <v>614300</v>
      </c>
      <c r="D70" s="26" t="s">
        <v>228</v>
      </c>
      <c r="E70" s="80" t="s">
        <v>389</v>
      </c>
      <c r="F70" s="65">
        <v>500</v>
      </c>
      <c r="G70" s="65">
        <f t="shared" si="20"/>
        <v>375</v>
      </c>
      <c r="H70" s="65">
        <v>20000</v>
      </c>
      <c r="I70" s="62">
        <f t="shared" si="8"/>
        <v>4000</v>
      </c>
    </row>
    <row r="71" spans="1:9" s="16" customFormat="1" ht="13.5">
      <c r="A71" s="25"/>
      <c r="B71" s="44">
        <v>1091</v>
      </c>
      <c r="C71" s="25">
        <v>614300</v>
      </c>
      <c r="D71" s="26" t="s">
        <v>229</v>
      </c>
      <c r="E71" s="25" t="s">
        <v>343</v>
      </c>
      <c r="F71" s="65">
        <v>10000</v>
      </c>
      <c r="G71" s="65">
        <f t="shared" si="20"/>
        <v>7500</v>
      </c>
      <c r="H71" s="65">
        <v>10000</v>
      </c>
      <c r="I71" s="62">
        <f t="shared" si="8"/>
        <v>100</v>
      </c>
    </row>
    <row r="72" spans="1:9" s="16" customFormat="1" ht="15" customHeight="1">
      <c r="A72" s="25"/>
      <c r="B72" s="44">
        <v>1091</v>
      </c>
      <c r="C72" s="25">
        <v>614300</v>
      </c>
      <c r="D72" s="26" t="s">
        <v>356</v>
      </c>
      <c r="E72" s="80" t="s">
        <v>452</v>
      </c>
      <c r="F72" s="65">
        <v>30000</v>
      </c>
      <c r="G72" s="65">
        <f t="shared" si="20"/>
        <v>22500</v>
      </c>
      <c r="H72" s="65">
        <v>25000</v>
      </c>
      <c r="I72" s="62">
        <f t="shared" si="8"/>
        <v>83.333333333333343</v>
      </c>
    </row>
    <row r="73" spans="1:9" s="16" customFormat="1" ht="14.25" customHeight="1">
      <c r="A73" s="25"/>
      <c r="B73" s="44" t="s">
        <v>179</v>
      </c>
      <c r="C73" s="25">
        <v>614300</v>
      </c>
      <c r="D73" s="26" t="s">
        <v>232</v>
      </c>
      <c r="E73" s="80" t="s">
        <v>426</v>
      </c>
      <c r="F73" s="65">
        <v>130000</v>
      </c>
      <c r="G73" s="65">
        <f t="shared" si="20"/>
        <v>97500</v>
      </c>
      <c r="H73" s="65">
        <v>130000</v>
      </c>
      <c r="I73" s="62">
        <f t="shared" si="8"/>
        <v>100</v>
      </c>
    </row>
    <row r="74" spans="1:9" s="16" customFormat="1" ht="14.25" customHeight="1">
      <c r="A74" s="25"/>
      <c r="B74" s="44">
        <v>1091</v>
      </c>
      <c r="C74" s="25">
        <v>614300</v>
      </c>
      <c r="D74" s="26" t="s">
        <v>233</v>
      </c>
      <c r="E74" s="80" t="s">
        <v>405</v>
      </c>
      <c r="F74" s="65">
        <v>10000</v>
      </c>
      <c r="G74" s="65">
        <f t="shared" si="20"/>
        <v>7500</v>
      </c>
      <c r="H74" s="65">
        <v>10000</v>
      </c>
      <c r="I74" s="62">
        <f t="shared" si="8"/>
        <v>100</v>
      </c>
    </row>
    <row r="75" spans="1:9" s="16" customFormat="1" ht="14.25" customHeight="1">
      <c r="A75" s="25"/>
      <c r="B75" s="44">
        <v>1091</v>
      </c>
      <c r="C75" s="25">
        <v>614300</v>
      </c>
      <c r="D75" s="26" t="s">
        <v>234</v>
      </c>
      <c r="E75" s="80" t="s">
        <v>550</v>
      </c>
      <c r="F75" s="65">
        <v>0</v>
      </c>
      <c r="G75" s="65">
        <f t="shared" si="20"/>
        <v>0</v>
      </c>
      <c r="H75" s="65">
        <v>5000</v>
      </c>
      <c r="I75" s="62"/>
    </row>
    <row r="76" spans="1:9" s="16" customFormat="1" ht="13.5">
      <c r="A76" s="25"/>
      <c r="B76" s="44" t="s">
        <v>179</v>
      </c>
      <c r="C76" s="25">
        <v>614300</v>
      </c>
      <c r="D76" s="26" t="s">
        <v>235</v>
      </c>
      <c r="E76" s="25" t="s">
        <v>342</v>
      </c>
      <c r="F76" s="65">
        <v>10000</v>
      </c>
      <c r="G76" s="65">
        <f t="shared" si="20"/>
        <v>7500</v>
      </c>
      <c r="H76" s="65">
        <v>10000</v>
      </c>
      <c r="I76" s="62">
        <f t="shared" si="8"/>
        <v>100</v>
      </c>
    </row>
    <row r="77" spans="1:9" s="16" customFormat="1" ht="13.5">
      <c r="A77" s="25"/>
      <c r="B77" s="45" t="s">
        <v>215</v>
      </c>
      <c r="C77" s="25">
        <v>614300</v>
      </c>
      <c r="D77" s="26" t="s">
        <v>236</v>
      </c>
      <c r="E77" s="25" t="s">
        <v>427</v>
      </c>
      <c r="F77" s="65">
        <v>186000</v>
      </c>
      <c r="G77" s="65">
        <f t="shared" si="20"/>
        <v>139500</v>
      </c>
      <c r="H77" s="65">
        <v>181000</v>
      </c>
      <c r="I77" s="62">
        <f t="shared" si="8"/>
        <v>97.311827956989248</v>
      </c>
    </row>
    <row r="78" spans="1:9" s="16" customFormat="1" ht="13.5">
      <c r="A78" s="25"/>
      <c r="B78" s="45" t="s">
        <v>215</v>
      </c>
      <c r="C78" s="25">
        <v>614300</v>
      </c>
      <c r="D78" s="26" t="s">
        <v>237</v>
      </c>
      <c r="E78" s="25" t="s">
        <v>421</v>
      </c>
      <c r="F78" s="65">
        <v>200000</v>
      </c>
      <c r="G78" s="65">
        <f t="shared" si="20"/>
        <v>150000</v>
      </c>
      <c r="H78" s="65">
        <v>205000</v>
      </c>
      <c r="I78" s="62">
        <f t="shared" si="8"/>
        <v>102.49999999999999</v>
      </c>
    </row>
    <row r="79" spans="1:9" s="16" customFormat="1" ht="13.5">
      <c r="A79" s="25"/>
      <c r="B79" s="45" t="s">
        <v>215</v>
      </c>
      <c r="C79" s="25">
        <v>614300</v>
      </c>
      <c r="D79" s="26" t="s">
        <v>238</v>
      </c>
      <c r="E79" s="25" t="s">
        <v>456</v>
      </c>
      <c r="F79" s="65">
        <v>50000</v>
      </c>
      <c r="G79" s="65">
        <f t="shared" ref="G79" si="21">(F79/12)*9</f>
        <v>37500</v>
      </c>
      <c r="H79" s="65">
        <v>50000</v>
      </c>
      <c r="I79" s="62">
        <f t="shared" si="8"/>
        <v>100</v>
      </c>
    </row>
    <row r="80" spans="1:9" s="16" customFormat="1" ht="13.5">
      <c r="A80" s="25"/>
      <c r="B80" s="45" t="s">
        <v>215</v>
      </c>
      <c r="C80" s="25">
        <v>614300</v>
      </c>
      <c r="D80" s="26" t="s">
        <v>239</v>
      </c>
      <c r="E80" s="25" t="s">
        <v>428</v>
      </c>
      <c r="F80" s="65">
        <v>50000</v>
      </c>
      <c r="G80" s="65">
        <f t="shared" si="20"/>
        <v>37500</v>
      </c>
      <c r="H80" s="65">
        <v>35000</v>
      </c>
      <c r="I80" s="62">
        <f t="shared" si="8"/>
        <v>70</v>
      </c>
    </row>
    <row r="81" spans="1:9" s="16" customFormat="1" ht="13.5">
      <c r="A81" s="25"/>
      <c r="B81" s="44" t="s">
        <v>212</v>
      </c>
      <c r="C81" s="25">
        <v>614300</v>
      </c>
      <c r="D81" s="26" t="s">
        <v>357</v>
      </c>
      <c r="E81" s="25" t="s">
        <v>222</v>
      </c>
      <c r="F81" s="65">
        <v>20500</v>
      </c>
      <c r="G81" s="65">
        <f t="shared" si="20"/>
        <v>15375</v>
      </c>
      <c r="H81" s="65">
        <v>40000</v>
      </c>
      <c r="I81" s="62">
        <f t="shared" si="8"/>
        <v>195.1219512195122</v>
      </c>
    </row>
    <row r="82" spans="1:9" s="16" customFormat="1" ht="13.5">
      <c r="A82" s="25"/>
      <c r="B82" s="44">
        <v>1091</v>
      </c>
      <c r="C82" s="25">
        <v>614300</v>
      </c>
      <c r="D82" s="26" t="s">
        <v>298</v>
      </c>
      <c r="E82" s="25" t="s">
        <v>337</v>
      </c>
      <c r="F82" s="65">
        <v>5000</v>
      </c>
      <c r="G82" s="65">
        <f t="shared" si="20"/>
        <v>3750</v>
      </c>
      <c r="H82" s="65">
        <v>5000</v>
      </c>
      <c r="I82" s="62">
        <f t="shared" si="8"/>
        <v>100</v>
      </c>
    </row>
    <row r="83" spans="1:9" s="16" customFormat="1" ht="13.5" hidden="1">
      <c r="A83" s="25"/>
      <c r="B83" s="44"/>
      <c r="C83" s="25"/>
      <c r="D83" s="26" t="s">
        <v>357</v>
      </c>
      <c r="E83" s="25" t="s">
        <v>422</v>
      </c>
      <c r="F83" s="65"/>
      <c r="G83" s="65">
        <f t="shared" si="20"/>
        <v>0</v>
      </c>
      <c r="H83" s="65"/>
      <c r="I83" s="62" t="e">
        <f t="shared" si="8"/>
        <v>#DIV/0!</v>
      </c>
    </row>
    <row r="84" spans="1:9" s="16" customFormat="1" ht="13.5" hidden="1">
      <c r="A84" s="25"/>
      <c r="B84" s="44"/>
      <c r="C84" s="25"/>
      <c r="D84" s="26" t="s">
        <v>298</v>
      </c>
      <c r="E84" s="25" t="s">
        <v>423</v>
      </c>
      <c r="F84" s="65"/>
      <c r="G84" s="65">
        <f t="shared" si="20"/>
        <v>0</v>
      </c>
      <c r="H84" s="65"/>
      <c r="I84" s="62" t="e">
        <f t="shared" si="8"/>
        <v>#DIV/0!</v>
      </c>
    </row>
    <row r="85" spans="1:9" s="16" customFormat="1" ht="13.5" hidden="1">
      <c r="A85" s="25"/>
      <c r="B85" s="44"/>
      <c r="C85" s="25"/>
      <c r="D85" s="26" t="s">
        <v>298</v>
      </c>
      <c r="E85" s="25" t="s">
        <v>424</v>
      </c>
      <c r="F85" s="65"/>
      <c r="G85" s="65">
        <f t="shared" si="20"/>
        <v>0</v>
      </c>
      <c r="H85" s="65"/>
      <c r="I85" s="62" t="e">
        <f t="shared" si="8"/>
        <v>#DIV/0!</v>
      </c>
    </row>
    <row r="86" spans="1:9" s="16" customFormat="1" ht="13.5">
      <c r="A86" s="25"/>
      <c r="B86" s="44" t="s">
        <v>179</v>
      </c>
      <c r="C86" s="25">
        <v>614300</v>
      </c>
      <c r="D86" s="26" t="s">
        <v>449</v>
      </c>
      <c r="E86" s="25" t="s">
        <v>315</v>
      </c>
      <c r="F86" s="65">
        <v>20000</v>
      </c>
      <c r="G86" s="65">
        <f t="shared" si="20"/>
        <v>15000</v>
      </c>
      <c r="H86" s="65">
        <v>20000</v>
      </c>
      <c r="I86" s="62">
        <f t="shared" si="8"/>
        <v>100</v>
      </c>
    </row>
    <row r="87" spans="1:9" s="16" customFormat="1" ht="13.5">
      <c r="A87" s="25"/>
      <c r="B87" s="44" t="s">
        <v>241</v>
      </c>
      <c r="C87" s="25">
        <v>614300</v>
      </c>
      <c r="D87" s="26" t="s">
        <v>341</v>
      </c>
      <c r="E87" s="25" t="s">
        <v>242</v>
      </c>
      <c r="F87" s="65">
        <v>70000</v>
      </c>
      <c r="G87" s="65">
        <f t="shared" si="20"/>
        <v>52500</v>
      </c>
      <c r="H87" s="65">
        <v>70000</v>
      </c>
      <c r="I87" s="62">
        <f t="shared" si="8"/>
        <v>100</v>
      </c>
    </row>
    <row r="88" spans="1:9" s="16" customFormat="1" ht="13.5">
      <c r="A88" s="25"/>
      <c r="B88" s="44" t="s">
        <v>231</v>
      </c>
      <c r="C88" s="25">
        <v>614400</v>
      </c>
      <c r="D88" s="26" t="s">
        <v>347</v>
      </c>
      <c r="E88" s="25" t="s">
        <v>289</v>
      </c>
      <c r="F88" s="65">
        <v>14000</v>
      </c>
      <c r="G88" s="65">
        <f t="shared" si="20"/>
        <v>10500</v>
      </c>
      <c r="H88" s="65">
        <v>9000</v>
      </c>
      <c r="I88" s="62">
        <f t="shared" si="8"/>
        <v>64.285714285714292</v>
      </c>
    </row>
    <row r="89" spans="1:9" s="16" customFormat="1" ht="13.5">
      <c r="A89" s="25"/>
      <c r="B89" s="44">
        <v>1091</v>
      </c>
      <c r="C89" s="25">
        <v>614400</v>
      </c>
      <c r="D89" s="26" t="s">
        <v>351</v>
      </c>
      <c r="E89" s="25" t="s">
        <v>224</v>
      </c>
      <c r="F89" s="65">
        <v>66000</v>
      </c>
      <c r="G89" s="65">
        <f t="shared" si="20"/>
        <v>49500</v>
      </c>
      <c r="H89" s="65">
        <v>66000</v>
      </c>
      <c r="I89" s="62">
        <f t="shared" ref="I89:I154" si="22">SUM(H89/F89)*100</f>
        <v>100</v>
      </c>
    </row>
    <row r="90" spans="1:9" s="16" customFormat="1" ht="14.25" customHeight="1">
      <c r="A90" s="25"/>
      <c r="B90" s="44" t="s">
        <v>168</v>
      </c>
      <c r="C90" s="25">
        <v>614400</v>
      </c>
      <c r="D90" s="26" t="s">
        <v>352</v>
      </c>
      <c r="E90" s="80" t="s">
        <v>518</v>
      </c>
      <c r="F90" s="65">
        <v>5000</v>
      </c>
      <c r="G90" s="65">
        <f t="shared" si="20"/>
        <v>3750</v>
      </c>
      <c r="H90" s="65">
        <v>5000</v>
      </c>
      <c r="I90" s="62">
        <f t="shared" si="22"/>
        <v>100</v>
      </c>
    </row>
    <row r="91" spans="1:9" s="16" customFormat="1" ht="13.5">
      <c r="A91" s="25"/>
      <c r="B91" s="44" t="s">
        <v>230</v>
      </c>
      <c r="C91" s="25">
        <v>614400</v>
      </c>
      <c r="D91" s="26" t="s">
        <v>438</v>
      </c>
      <c r="E91" s="25" t="s">
        <v>316</v>
      </c>
      <c r="F91" s="65">
        <v>550000</v>
      </c>
      <c r="G91" s="65">
        <f t="shared" si="20"/>
        <v>412500</v>
      </c>
      <c r="H91" s="65">
        <v>550000</v>
      </c>
      <c r="I91" s="62">
        <f t="shared" si="22"/>
        <v>100</v>
      </c>
    </row>
    <row r="92" spans="1:9" s="16" customFormat="1" ht="13.5">
      <c r="A92" s="25"/>
      <c r="B92" s="44" t="s">
        <v>231</v>
      </c>
      <c r="C92" s="25">
        <v>614400</v>
      </c>
      <c r="D92" s="26" t="s">
        <v>439</v>
      </c>
      <c r="E92" s="25" t="s">
        <v>338</v>
      </c>
      <c r="F92" s="65">
        <v>485000</v>
      </c>
      <c r="G92" s="65">
        <f t="shared" si="20"/>
        <v>363750</v>
      </c>
      <c r="H92" s="65">
        <v>485000</v>
      </c>
      <c r="I92" s="62">
        <f t="shared" si="22"/>
        <v>100</v>
      </c>
    </row>
    <row r="93" spans="1:9" s="16" customFormat="1" ht="13.5">
      <c r="A93" s="25"/>
      <c r="B93" s="44" t="s">
        <v>231</v>
      </c>
      <c r="C93" s="25">
        <v>614400</v>
      </c>
      <c r="D93" s="26" t="s">
        <v>445</v>
      </c>
      <c r="E93" s="25" t="s">
        <v>317</v>
      </c>
      <c r="F93" s="65">
        <v>32000</v>
      </c>
      <c r="G93" s="65">
        <f t="shared" si="20"/>
        <v>24000</v>
      </c>
      <c r="H93" s="65">
        <v>35000</v>
      </c>
      <c r="I93" s="62">
        <f t="shared" si="22"/>
        <v>109.375</v>
      </c>
    </row>
    <row r="94" spans="1:9" s="16" customFormat="1" ht="13.5">
      <c r="A94" s="25"/>
      <c r="B94" s="44" t="s">
        <v>231</v>
      </c>
      <c r="C94" s="25">
        <v>614400</v>
      </c>
      <c r="D94" s="26" t="s">
        <v>446</v>
      </c>
      <c r="E94" s="25" t="s">
        <v>318</v>
      </c>
      <c r="F94" s="65">
        <v>76600</v>
      </c>
      <c r="G94" s="65">
        <f t="shared" si="20"/>
        <v>57450</v>
      </c>
      <c r="H94" s="65">
        <v>70000</v>
      </c>
      <c r="I94" s="62">
        <f t="shared" si="22"/>
        <v>91.383812010443862</v>
      </c>
    </row>
    <row r="95" spans="1:9" s="16" customFormat="1" ht="13.5">
      <c r="A95" s="25"/>
      <c r="B95" s="44" t="s">
        <v>181</v>
      </c>
      <c r="C95" s="25">
        <v>614400</v>
      </c>
      <c r="D95" s="26" t="s">
        <v>447</v>
      </c>
      <c r="E95" s="25" t="s">
        <v>350</v>
      </c>
      <c r="F95" s="65">
        <v>47000</v>
      </c>
      <c r="G95" s="65">
        <f t="shared" si="20"/>
        <v>35250</v>
      </c>
      <c r="H95" s="65">
        <v>47000</v>
      </c>
      <c r="I95" s="62">
        <f t="shared" si="22"/>
        <v>100</v>
      </c>
    </row>
    <row r="96" spans="1:9" s="16" customFormat="1" ht="14.25" customHeight="1">
      <c r="A96" s="25"/>
      <c r="B96" s="44" t="s">
        <v>181</v>
      </c>
      <c r="C96" s="25">
        <v>614400</v>
      </c>
      <c r="D96" s="26" t="s">
        <v>448</v>
      </c>
      <c r="E96" s="80" t="s">
        <v>353</v>
      </c>
      <c r="F96" s="65">
        <v>20000</v>
      </c>
      <c r="G96" s="65">
        <f t="shared" si="20"/>
        <v>15000</v>
      </c>
      <c r="H96" s="65">
        <v>20000</v>
      </c>
      <c r="I96" s="62">
        <f t="shared" si="22"/>
        <v>100</v>
      </c>
    </row>
    <row r="97" spans="1:9" s="16" customFormat="1" ht="14.25" customHeight="1">
      <c r="A97" s="25"/>
      <c r="B97" s="44" t="s">
        <v>181</v>
      </c>
      <c r="C97" s="25">
        <v>614400</v>
      </c>
      <c r="D97" s="26" t="s">
        <v>551</v>
      </c>
      <c r="E97" s="80" t="s">
        <v>552</v>
      </c>
      <c r="F97" s="65">
        <v>0</v>
      </c>
      <c r="G97" s="65">
        <f t="shared" ref="G97:G98" si="23">(F97/12)*9</f>
        <v>0</v>
      </c>
      <c r="H97" s="65">
        <v>120000</v>
      </c>
      <c r="I97" s="62"/>
    </row>
    <row r="98" spans="1:9" s="16" customFormat="1" ht="14.25" customHeight="1">
      <c r="A98" s="25"/>
      <c r="B98" s="44" t="s">
        <v>181</v>
      </c>
      <c r="C98" s="25">
        <v>614400</v>
      </c>
      <c r="D98" s="26" t="s">
        <v>553</v>
      </c>
      <c r="E98" s="80" t="s">
        <v>554</v>
      </c>
      <c r="F98" s="65">
        <v>0</v>
      </c>
      <c r="G98" s="65">
        <f t="shared" si="23"/>
        <v>0</v>
      </c>
      <c r="H98" s="65">
        <v>130000</v>
      </c>
      <c r="I98" s="62"/>
    </row>
    <row r="99" spans="1:9" s="16" customFormat="1" ht="14.25" customHeight="1">
      <c r="A99" s="25"/>
      <c r="B99" s="44" t="s">
        <v>181</v>
      </c>
      <c r="C99" s="25">
        <v>614400</v>
      </c>
      <c r="D99" s="26"/>
      <c r="E99" s="80" t="s">
        <v>354</v>
      </c>
      <c r="F99" s="65">
        <v>11000</v>
      </c>
      <c r="G99" s="65">
        <f t="shared" si="20"/>
        <v>8250</v>
      </c>
      <c r="H99" s="65">
        <v>0</v>
      </c>
      <c r="I99" s="62">
        <f t="shared" si="22"/>
        <v>0</v>
      </c>
    </row>
    <row r="100" spans="1:9" s="16" customFormat="1" ht="14.25" customHeight="1">
      <c r="A100" s="25"/>
      <c r="B100" s="44" t="s">
        <v>181</v>
      </c>
      <c r="C100" s="25">
        <v>614400</v>
      </c>
      <c r="D100" s="26"/>
      <c r="E100" s="80" t="s">
        <v>460</v>
      </c>
      <c r="F100" s="65">
        <v>22300</v>
      </c>
      <c r="G100" s="65">
        <f t="shared" ref="G100" si="24">(F100/12)*9</f>
        <v>16725</v>
      </c>
      <c r="H100" s="65">
        <v>0</v>
      </c>
      <c r="I100" s="62">
        <f t="shared" si="22"/>
        <v>0</v>
      </c>
    </row>
    <row r="101" spans="1:9" s="16" customFormat="1" ht="13.5">
      <c r="A101" s="25"/>
      <c r="B101" s="44"/>
      <c r="C101" s="25"/>
      <c r="D101" s="26"/>
      <c r="E101" s="51" t="s">
        <v>375</v>
      </c>
      <c r="F101" s="63">
        <f t="shared" ref="F101:H101" si="25">SUM(F47)</f>
        <v>3804200</v>
      </c>
      <c r="G101" s="63">
        <f t="shared" si="25"/>
        <v>2853150</v>
      </c>
      <c r="H101" s="63">
        <f t="shared" si="25"/>
        <v>4063450</v>
      </c>
      <c r="I101" s="62">
        <f t="shared" si="22"/>
        <v>106.8148362336365</v>
      </c>
    </row>
    <row r="102" spans="1:9" s="16" customFormat="1" ht="12.75">
      <c r="A102" s="10" t="s">
        <v>365</v>
      </c>
      <c r="B102" s="13"/>
      <c r="C102" s="13"/>
      <c r="D102" s="13"/>
      <c r="E102" s="95" t="s">
        <v>397</v>
      </c>
      <c r="F102" s="61"/>
      <c r="G102" s="61"/>
      <c r="H102" s="61"/>
      <c r="I102" s="61"/>
    </row>
    <row r="103" spans="1:9" s="20" customFormat="1" ht="13.5">
      <c r="A103" s="17"/>
      <c r="B103" s="17"/>
      <c r="C103" s="17">
        <v>610000</v>
      </c>
      <c r="D103" s="18">
        <v>1</v>
      </c>
      <c r="E103" s="17" t="s">
        <v>166</v>
      </c>
      <c r="F103" s="62">
        <f t="shared" ref="F103:H103" si="26">SUM(F104+F117)</f>
        <v>606700</v>
      </c>
      <c r="G103" s="62">
        <f t="shared" si="26"/>
        <v>455025</v>
      </c>
      <c r="H103" s="62">
        <f t="shared" si="26"/>
        <v>674000</v>
      </c>
      <c r="I103" s="62">
        <f t="shared" si="22"/>
        <v>111.09279709906048</v>
      </c>
    </row>
    <row r="104" spans="1:9" s="24" customFormat="1" ht="13.5">
      <c r="A104" s="21"/>
      <c r="B104" s="43"/>
      <c r="C104" s="21">
        <v>613000</v>
      </c>
      <c r="D104" s="22" t="s">
        <v>10</v>
      </c>
      <c r="E104" s="21" t="s">
        <v>167</v>
      </c>
      <c r="F104" s="63">
        <f t="shared" ref="F104:H104" si="27">SUM(F105:F116)</f>
        <v>489700</v>
      </c>
      <c r="G104" s="63">
        <f t="shared" si="27"/>
        <v>367275</v>
      </c>
      <c r="H104" s="63">
        <f t="shared" si="27"/>
        <v>563500</v>
      </c>
      <c r="I104" s="62">
        <f t="shared" si="22"/>
        <v>115.07045129671228</v>
      </c>
    </row>
    <row r="105" spans="1:9" s="16" customFormat="1" ht="13.5">
      <c r="A105" s="25"/>
      <c r="B105" s="44" t="s">
        <v>269</v>
      </c>
      <c r="C105" s="25">
        <v>613100</v>
      </c>
      <c r="D105" s="26" t="s">
        <v>12</v>
      </c>
      <c r="E105" s="25" t="s">
        <v>313</v>
      </c>
      <c r="F105" s="65">
        <v>1000</v>
      </c>
      <c r="G105" s="65">
        <f t="shared" ref="G105:G116" si="28">(F105/12)*9</f>
        <v>750</v>
      </c>
      <c r="H105" s="65">
        <v>1000</v>
      </c>
      <c r="I105" s="62">
        <f t="shared" si="22"/>
        <v>100</v>
      </c>
    </row>
    <row r="106" spans="1:9" s="16" customFormat="1" ht="12.75" customHeight="1">
      <c r="A106" s="25"/>
      <c r="B106" s="44" t="s">
        <v>269</v>
      </c>
      <c r="C106" s="25">
        <v>613400</v>
      </c>
      <c r="D106" s="26" t="s">
        <v>20</v>
      </c>
      <c r="E106" s="80" t="s">
        <v>310</v>
      </c>
      <c r="F106" s="86">
        <v>10000</v>
      </c>
      <c r="G106" s="65">
        <f t="shared" si="28"/>
        <v>7500</v>
      </c>
      <c r="H106" s="86">
        <v>7600</v>
      </c>
      <c r="I106" s="62">
        <f t="shared" si="22"/>
        <v>76</v>
      </c>
    </row>
    <row r="107" spans="1:9" s="16" customFormat="1" ht="14.25" customHeight="1">
      <c r="A107" s="25"/>
      <c r="B107" s="44" t="s">
        <v>269</v>
      </c>
      <c r="C107" s="25">
        <v>613400</v>
      </c>
      <c r="D107" s="26" t="s">
        <v>23</v>
      </c>
      <c r="E107" s="80" t="s">
        <v>308</v>
      </c>
      <c r="F107" s="86">
        <v>7000</v>
      </c>
      <c r="G107" s="65">
        <f t="shared" si="28"/>
        <v>5250</v>
      </c>
      <c r="H107" s="86">
        <v>7000</v>
      </c>
      <c r="I107" s="62">
        <f t="shared" si="22"/>
        <v>100</v>
      </c>
    </row>
    <row r="108" spans="1:9" s="16" customFormat="1" ht="14.25" customHeight="1">
      <c r="A108" s="25"/>
      <c r="B108" s="44" t="s">
        <v>269</v>
      </c>
      <c r="C108" s="25">
        <v>613700</v>
      </c>
      <c r="D108" s="26" t="s">
        <v>175</v>
      </c>
      <c r="E108" s="80" t="s">
        <v>320</v>
      </c>
      <c r="F108" s="86">
        <v>165000</v>
      </c>
      <c r="G108" s="65">
        <f t="shared" si="28"/>
        <v>123750</v>
      </c>
      <c r="H108" s="86">
        <v>230000</v>
      </c>
      <c r="I108" s="62">
        <f t="shared" si="22"/>
        <v>139.39393939393941</v>
      </c>
    </row>
    <row r="109" spans="1:9" s="16" customFormat="1" ht="24" customHeight="1">
      <c r="A109" s="25"/>
      <c r="B109" s="44" t="s">
        <v>269</v>
      </c>
      <c r="C109" s="25">
        <v>613700</v>
      </c>
      <c r="D109" s="26"/>
      <c r="E109" s="80" t="s">
        <v>468</v>
      </c>
      <c r="F109" s="86">
        <v>66200</v>
      </c>
      <c r="G109" s="65">
        <f t="shared" ref="G109" si="29">(F109/12)*9</f>
        <v>49650</v>
      </c>
      <c r="H109" s="86">
        <v>0</v>
      </c>
      <c r="I109" s="62">
        <f t="shared" si="22"/>
        <v>0</v>
      </c>
    </row>
    <row r="110" spans="1:9" s="16" customFormat="1" ht="15" customHeight="1">
      <c r="A110" s="25"/>
      <c r="B110" s="44" t="s">
        <v>269</v>
      </c>
      <c r="C110" s="25">
        <v>613700</v>
      </c>
      <c r="D110" s="26" t="s">
        <v>176</v>
      </c>
      <c r="E110" s="80" t="s">
        <v>321</v>
      </c>
      <c r="F110" s="86">
        <v>130000</v>
      </c>
      <c r="G110" s="65">
        <f t="shared" si="28"/>
        <v>97500</v>
      </c>
      <c r="H110" s="86">
        <v>165600</v>
      </c>
      <c r="I110" s="62">
        <f t="shared" si="22"/>
        <v>127.38461538461539</v>
      </c>
    </row>
    <row r="111" spans="1:9" s="16" customFormat="1" ht="15.75" customHeight="1">
      <c r="A111" s="25"/>
      <c r="B111" s="44" t="s">
        <v>269</v>
      </c>
      <c r="C111" s="25">
        <v>613700</v>
      </c>
      <c r="D111" s="26" t="s">
        <v>177</v>
      </c>
      <c r="E111" s="80" t="s">
        <v>377</v>
      </c>
      <c r="F111" s="86">
        <v>40000</v>
      </c>
      <c r="G111" s="65">
        <f t="shared" si="28"/>
        <v>30000</v>
      </c>
      <c r="H111" s="86">
        <v>30000</v>
      </c>
      <c r="I111" s="62">
        <f t="shared" si="22"/>
        <v>75</v>
      </c>
    </row>
    <row r="112" spans="1:9" s="16" customFormat="1" ht="12" customHeight="1">
      <c r="A112" s="25"/>
      <c r="B112" s="44" t="s">
        <v>269</v>
      </c>
      <c r="C112" s="25">
        <v>613700</v>
      </c>
      <c r="D112" s="26" t="s">
        <v>178</v>
      </c>
      <c r="E112" s="80" t="s">
        <v>463</v>
      </c>
      <c r="F112" s="86">
        <v>27000</v>
      </c>
      <c r="G112" s="65">
        <f t="shared" si="28"/>
        <v>20250</v>
      </c>
      <c r="H112" s="86">
        <v>27000</v>
      </c>
      <c r="I112" s="62">
        <f t="shared" si="22"/>
        <v>100</v>
      </c>
    </row>
    <row r="113" spans="1:9" s="16" customFormat="1" ht="12.75" customHeight="1">
      <c r="A113" s="25"/>
      <c r="B113" s="44" t="s">
        <v>269</v>
      </c>
      <c r="C113" s="25">
        <v>613900</v>
      </c>
      <c r="D113" s="58" t="s">
        <v>323</v>
      </c>
      <c r="E113" s="80" t="s">
        <v>322</v>
      </c>
      <c r="F113" s="86">
        <v>28000</v>
      </c>
      <c r="G113" s="65">
        <f t="shared" si="28"/>
        <v>21000</v>
      </c>
      <c r="H113" s="86">
        <v>79800</v>
      </c>
      <c r="I113" s="62">
        <f t="shared" si="22"/>
        <v>285</v>
      </c>
    </row>
    <row r="114" spans="1:9" s="16" customFormat="1" ht="13.5" customHeight="1">
      <c r="A114" s="25"/>
      <c r="B114" s="44" t="s">
        <v>269</v>
      </c>
      <c r="C114" s="25">
        <v>613900</v>
      </c>
      <c r="D114" s="26" t="s">
        <v>324</v>
      </c>
      <c r="E114" s="80" t="s">
        <v>429</v>
      </c>
      <c r="F114" s="86">
        <v>10000</v>
      </c>
      <c r="G114" s="65">
        <f t="shared" si="28"/>
        <v>7500</v>
      </c>
      <c r="H114" s="86">
        <v>10000</v>
      </c>
      <c r="I114" s="62">
        <f t="shared" si="22"/>
        <v>100</v>
      </c>
    </row>
    <row r="115" spans="1:9" s="16" customFormat="1" ht="13.5">
      <c r="A115" s="25"/>
      <c r="B115" s="44" t="s">
        <v>269</v>
      </c>
      <c r="C115" s="25">
        <v>613900</v>
      </c>
      <c r="D115" s="26" t="s">
        <v>327</v>
      </c>
      <c r="E115" s="80" t="s">
        <v>430</v>
      </c>
      <c r="F115" s="86">
        <v>500</v>
      </c>
      <c r="G115" s="65">
        <f t="shared" si="28"/>
        <v>375</v>
      </c>
      <c r="H115" s="86">
        <v>500</v>
      </c>
      <c r="I115" s="62">
        <f t="shared" si="22"/>
        <v>100</v>
      </c>
    </row>
    <row r="116" spans="1:9" s="16" customFormat="1" ht="12.75" customHeight="1">
      <c r="A116" s="25"/>
      <c r="B116" s="44" t="s">
        <v>269</v>
      </c>
      <c r="C116" s="25">
        <v>613900</v>
      </c>
      <c r="D116" s="26" t="s">
        <v>360</v>
      </c>
      <c r="E116" s="80" t="s">
        <v>392</v>
      </c>
      <c r="F116" s="86">
        <v>5000</v>
      </c>
      <c r="G116" s="65">
        <f t="shared" si="28"/>
        <v>3750</v>
      </c>
      <c r="H116" s="86">
        <v>5000</v>
      </c>
      <c r="I116" s="62">
        <f t="shared" si="22"/>
        <v>100</v>
      </c>
    </row>
    <row r="117" spans="1:9" s="24" customFormat="1" ht="13.5">
      <c r="A117" s="21"/>
      <c r="B117" s="43"/>
      <c r="C117" s="21">
        <v>614000</v>
      </c>
      <c r="D117" s="22" t="s">
        <v>29</v>
      </c>
      <c r="E117" s="81" t="s">
        <v>180</v>
      </c>
      <c r="F117" s="90">
        <f t="shared" ref="F117" si="30">SUM(F118:F131)</f>
        <v>117000</v>
      </c>
      <c r="G117" s="63">
        <f>SUM(G118:G131)</f>
        <v>87750</v>
      </c>
      <c r="H117" s="90">
        <f t="shared" ref="H117" si="31">SUM(H118:H131)</f>
        <v>110500</v>
      </c>
      <c r="I117" s="62">
        <f t="shared" si="22"/>
        <v>94.444444444444443</v>
      </c>
    </row>
    <row r="118" spans="1:9" s="16" customFormat="1" ht="16.5" customHeight="1">
      <c r="A118" s="25"/>
      <c r="B118" s="44" t="s">
        <v>269</v>
      </c>
      <c r="C118" s="25">
        <v>614100</v>
      </c>
      <c r="D118" s="26" t="s">
        <v>31</v>
      </c>
      <c r="E118" s="91" t="s">
        <v>464</v>
      </c>
      <c r="F118" s="86">
        <v>15000</v>
      </c>
      <c r="G118" s="65">
        <f t="shared" ref="G118:G131" si="32">(F118/12)*9</f>
        <v>11250</v>
      </c>
      <c r="H118" s="86">
        <v>20000</v>
      </c>
      <c r="I118" s="62">
        <f t="shared" si="22"/>
        <v>133.33333333333331</v>
      </c>
    </row>
    <row r="119" spans="1:9" s="16" customFormat="1" ht="12" customHeight="1">
      <c r="A119" s="25"/>
      <c r="B119" s="44" t="s">
        <v>269</v>
      </c>
      <c r="C119" s="25">
        <v>614200</v>
      </c>
      <c r="D119" s="26"/>
      <c r="E119" s="80" t="s">
        <v>348</v>
      </c>
      <c r="F119" s="86">
        <v>30000</v>
      </c>
      <c r="G119" s="65">
        <f t="shared" si="32"/>
        <v>22500</v>
      </c>
      <c r="H119" s="86">
        <v>0</v>
      </c>
      <c r="I119" s="62">
        <f t="shared" si="22"/>
        <v>0</v>
      </c>
    </row>
    <row r="120" spans="1:9" s="16" customFormat="1" ht="25.5" customHeight="1">
      <c r="A120" s="25"/>
      <c r="B120" s="44" t="s">
        <v>269</v>
      </c>
      <c r="C120" s="25">
        <v>614200</v>
      </c>
      <c r="D120" s="26" t="s">
        <v>182</v>
      </c>
      <c r="E120" s="80" t="s">
        <v>513</v>
      </c>
      <c r="F120" s="86">
        <v>0</v>
      </c>
      <c r="G120" s="65">
        <f t="shared" si="32"/>
        <v>0</v>
      </c>
      <c r="H120" s="86">
        <v>30000</v>
      </c>
      <c r="I120" s="62"/>
    </row>
    <row r="121" spans="1:9" s="16" customFormat="1" ht="14.25" customHeight="1">
      <c r="A121" s="25"/>
      <c r="B121" s="44" t="s">
        <v>269</v>
      </c>
      <c r="C121" s="25">
        <v>614200</v>
      </c>
      <c r="D121" s="26" t="s">
        <v>185</v>
      </c>
      <c r="E121" s="91" t="s">
        <v>454</v>
      </c>
      <c r="F121" s="86">
        <v>4500</v>
      </c>
      <c r="G121" s="65">
        <f t="shared" ref="G121" si="33">(F121/12)*9</f>
        <v>3375</v>
      </c>
      <c r="H121" s="86">
        <v>3000</v>
      </c>
      <c r="I121" s="62">
        <f t="shared" si="22"/>
        <v>66.666666666666657</v>
      </c>
    </row>
    <row r="122" spans="1:9" s="16" customFormat="1" ht="14.25" customHeight="1">
      <c r="A122" s="25"/>
      <c r="B122" s="44" t="s">
        <v>269</v>
      </c>
      <c r="C122" s="25">
        <v>614300</v>
      </c>
      <c r="D122" s="26" t="s">
        <v>187</v>
      </c>
      <c r="E122" s="80" t="s">
        <v>312</v>
      </c>
      <c r="F122" s="86">
        <v>15000</v>
      </c>
      <c r="G122" s="65">
        <f t="shared" si="32"/>
        <v>11250</v>
      </c>
      <c r="H122" s="86">
        <v>15000</v>
      </c>
      <c r="I122" s="62">
        <f t="shared" si="22"/>
        <v>100</v>
      </c>
    </row>
    <row r="123" spans="1:9" s="16" customFormat="1" ht="24.75" hidden="1">
      <c r="A123" s="25"/>
      <c r="B123" s="44"/>
      <c r="C123" s="25">
        <v>614300</v>
      </c>
      <c r="D123" s="26"/>
      <c r="E123" s="80" t="s">
        <v>413</v>
      </c>
      <c r="F123" s="86"/>
      <c r="G123" s="65">
        <f t="shared" si="32"/>
        <v>0</v>
      </c>
      <c r="H123" s="86"/>
      <c r="I123" s="62" t="e">
        <f t="shared" si="22"/>
        <v>#DIV/0!</v>
      </c>
    </row>
    <row r="124" spans="1:9" s="16" customFormat="1" ht="13.5" hidden="1">
      <c r="A124" s="25"/>
      <c r="B124" s="44"/>
      <c r="C124" s="25">
        <v>614400</v>
      </c>
      <c r="D124" s="26" t="s">
        <v>187</v>
      </c>
      <c r="E124" s="80" t="s">
        <v>412</v>
      </c>
      <c r="F124" s="86"/>
      <c r="G124" s="65">
        <f t="shared" si="32"/>
        <v>0</v>
      </c>
      <c r="H124" s="86"/>
      <c r="I124" s="62" t="e">
        <f t="shared" si="22"/>
        <v>#DIV/0!</v>
      </c>
    </row>
    <row r="125" spans="1:9" s="16" customFormat="1" ht="23.25" customHeight="1">
      <c r="A125" s="25"/>
      <c r="B125" s="44" t="s">
        <v>269</v>
      </c>
      <c r="C125" s="25">
        <v>614300</v>
      </c>
      <c r="D125" s="26"/>
      <c r="E125" s="80" t="s">
        <v>442</v>
      </c>
      <c r="F125" s="86">
        <v>18000</v>
      </c>
      <c r="G125" s="65">
        <f t="shared" si="32"/>
        <v>13500</v>
      </c>
      <c r="H125" s="86">
        <v>0</v>
      </c>
      <c r="I125" s="62">
        <f t="shared" si="22"/>
        <v>0</v>
      </c>
    </row>
    <row r="126" spans="1:9" s="16" customFormat="1" ht="13.5" customHeight="1">
      <c r="A126" s="25"/>
      <c r="B126" s="44" t="s">
        <v>269</v>
      </c>
      <c r="C126" s="25">
        <v>614300</v>
      </c>
      <c r="D126" s="26" t="s">
        <v>189</v>
      </c>
      <c r="E126" s="80" t="s">
        <v>514</v>
      </c>
      <c r="F126" s="86">
        <v>0</v>
      </c>
      <c r="G126" s="65">
        <f t="shared" si="32"/>
        <v>0</v>
      </c>
      <c r="H126" s="86">
        <v>10000</v>
      </c>
      <c r="I126" s="62"/>
    </row>
    <row r="127" spans="1:9" s="16" customFormat="1" ht="23.25" customHeight="1">
      <c r="A127" s="25"/>
      <c r="B127" s="44" t="s">
        <v>269</v>
      </c>
      <c r="C127" s="25">
        <v>614400</v>
      </c>
      <c r="D127" s="26"/>
      <c r="E127" s="80" t="s">
        <v>443</v>
      </c>
      <c r="F127" s="86">
        <v>12000</v>
      </c>
      <c r="G127" s="65">
        <f t="shared" si="32"/>
        <v>9000</v>
      </c>
      <c r="H127" s="86">
        <v>0</v>
      </c>
      <c r="I127" s="62">
        <f t="shared" si="22"/>
        <v>0</v>
      </c>
    </row>
    <row r="128" spans="1:9" s="16" customFormat="1" ht="12.75" customHeight="1">
      <c r="A128" s="25"/>
      <c r="B128" s="44" t="s">
        <v>269</v>
      </c>
      <c r="C128" s="25">
        <v>614400</v>
      </c>
      <c r="D128" s="26" t="s">
        <v>192</v>
      </c>
      <c r="E128" s="80" t="s">
        <v>515</v>
      </c>
      <c r="F128" s="86">
        <v>0</v>
      </c>
      <c r="G128" s="65">
        <f t="shared" si="32"/>
        <v>0</v>
      </c>
      <c r="H128" s="86">
        <v>10000</v>
      </c>
      <c r="I128" s="62"/>
    </row>
    <row r="129" spans="1:9" s="16" customFormat="1" ht="24" customHeight="1">
      <c r="A129" s="25"/>
      <c r="B129" s="44" t="s">
        <v>269</v>
      </c>
      <c r="C129" s="25">
        <v>614400</v>
      </c>
      <c r="D129" s="26"/>
      <c r="E129" s="80" t="s">
        <v>444</v>
      </c>
      <c r="F129" s="86">
        <v>2500</v>
      </c>
      <c r="G129" s="65">
        <f t="shared" si="32"/>
        <v>1875</v>
      </c>
      <c r="H129" s="86">
        <v>0</v>
      </c>
      <c r="I129" s="62">
        <f t="shared" si="22"/>
        <v>0</v>
      </c>
    </row>
    <row r="130" spans="1:9" s="16" customFormat="1" ht="15" customHeight="1">
      <c r="A130" s="25"/>
      <c r="B130" s="44" t="s">
        <v>269</v>
      </c>
      <c r="C130" s="25">
        <v>614400</v>
      </c>
      <c r="D130" s="26" t="s">
        <v>194</v>
      </c>
      <c r="E130" s="80" t="s">
        <v>515</v>
      </c>
      <c r="F130" s="86">
        <v>0</v>
      </c>
      <c r="G130" s="65">
        <f t="shared" si="32"/>
        <v>0</v>
      </c>
      <c r="H130" s="86">
        <v>2500</v>
      </c>
      <c r="I130" s="62"/>
    </row>
    <row r="131" spans="1:9" s="16" customFormat="1" ht="13.5">
      <c r="A131" s="25"/>
      <c r="B131" s="44" t="s">
        <v>269</v>
      </c>
      <c r="C131" s="25">
        <v>614500</v>
      </c>
      <c r="D131" s="26" t="s">
        <v>216</v>
      </c>
      <c r="E131" s="80" t="s">
        <v>393</v>
      </c>
      <c r="F131" s="86">
        <v>20000</v>
      </c>
      <c r="G131" s="65">
        <f t="shared" si="32"/>
        <v>15000</v>
      </c>
      <c r="H131" s="86">
        <v>20000</v>
      </c>
      <c r="I131" s="62">
        <f t="shared" si="22"/>
        <v>100</v>
      </c>
    </row>
    <row r="132" spans="1:9" s="24" customFormat="1" ht="13.5">
      <c r="A132" s="21"/>
      <c r="B132" s="43"/>
      <c r="C132" s="21">
        <v>821000</v>
      </c>
      <c r="D132" s="22">
        <v>2</v>
      </c>
      <c r="E132" s="82" t="s">
        <v>196</v>
      </c>
      <c r="F132" s="90">
        <f t="shared" ref="F132" si="34">SUM(F133:F135)</f>
        <v>421500</v>
      </c>
      <c r="G132" s="63">
        <f>SUM(G133:G135)</f>
        <v>316125</v>
      </c>
      <c r="H132" s="90">
        <f t="shared" ref="H132" si="35">SUM(H133:H135)</f>
        <v>485000</v>
      </c>
      <c r="I132" s="62">
        <f t="shared" si="22"/>
        <v>115.06524317912219</v>
      </c>
    </row>
    <row r="133" spans="1:9" s="16" customFormat="1" ht="13.5">
      <c r="A133" s="25"/>
      <c r="B133" s="44" t="s">
        <v>269</v>
      </c>
      <c r="C133" s="25">
        <v>821300</v>
      </c>
      <c r="D133" s="26" t="s">
        <v>54</v>
      </c>
      <c r="E133" s="80" t="s">
        <v>311</v>
      </c>
      <c r="F133" s="86">
        <v>235000</v>
      </c>
      <c r="G133" s="65">
        <f t="shared" ref="G133:G135" si="36">(F133/12)*9</f>
        <v>176250</v>
      </c>
      <c r="H133" s="86">
        <v>320000</v>
      </c>
      <c r="I133" s="62">
        <f t="shared" si="22"/>
        <v>136.17021276595744</v>
      </c>
    </row>
    <row r="134" spans="1:9" s="16" customFormat="1" ht="15" customHeight="1">
      <c r="A134" s="25"/>
      <c r="B134" s="44" t="s">
        <v>269</v>
      </c>
      <c r="C134" s="25">
        <v>821300</v>
      </c>
      <c r="D134" s="26" t="s">
        <v>72</v>
      </c>
      <c r="E134" s="80" t="s">
        <v>394</v>
      </c>
      <c r="F134" s="86">
        <v>1500</v>
      </c>
      <c r="G134" s="65">
        <f t="shared" si="36"/>
        <v>1125</v>
      </c>
      <c r="H134" s="86">
        <v>1000</v>
      </c>
      <c r="I134" s="62">
        <f t="shared" si="22"/>
        <v>66.666666666666657</v>
      </c>
    </row>
    <row r="135" spans="1:9" s="16" customFormat="1" ht="14.25" customHeight="1">
      <c r="A135" s="25"/>
      <c r="B135" s="44" t="s">
        <v>269</v>
      </c>
      <c r="C135" s="25">
        <v>821300</v>
      </c>
      <c r="D135" s="26" t="s">
        <v>82</v>
      </c>
      <c r="E135" s="80" t="s">
        <v>309</v>
      </c>
      <c r="F135" s="86">
        <v>185000</v>
      </c>
      <c r="G135" s="65">
        <f t="shared" si="36"/>
        <v>138750</v>
      </c>
      <c r="H135" s="86">
        <v>164000</v>
      </c>
      <c r="I135" s="62">
        <f t="shared" si="22"/>
        <v>88.64864864864866</v>
      </c>
    </row>
    <row r="136" spans="1:9" s="16" customFormat="1" ht="13.5">
      <c r="A136" s="25"/>
      <c r="B136" s="25"/>
      <c r="C136" s="25"/>
      <c r="D136" s="26"/>
      <c r="E136" s="51" t="s">
        <v>376</v>
      </c>
      <c r="F136" s="63">
        <f t="shared" ref="F136:H136" si="37">SUM(F103+F132)</f>
        <v>1028200</v>
      </c>
      <c r="G136" s="63">
        <f t="shared" si="37"/>
        <v>771150</v>
      </c>
      <c r="H136" s="63">
        <f t="shared" si="37"/>
        <v>1159000</v>
      </c>
      <c r="I136" s="62">
        <f t="shared" si="22"/>
        <v>112.72126045516437</v>
      </c>
    </row>
    <row r="137" spans="1:9" s="16" customFormat="1" ht="26.25" customHeight="1">
      <c r="A137" s="10" t="s">
        <v>366</v>
      </c>
      <c r="B137" s="13"/>
      <c r="C137" s="13"/>
      <c r="D137" s="14"/>
      <c r="E137" s="121" t="s">
        <v>471</v>
      </c>
      <c r="F137" s="61"/>
      <c r="G137" s="61"/>
      <c r="H137" s="61"/>
      <c r="I137" s="61"/>
    </row>
    <row r="138" spans="1:9" s="20" customFormat="1" ht="13.5">
      <c r="A138" s="17"/>
      <c r="B138" s="42"/>
      <c r="C138" s="17">
        <v>610000</v>
      </c>
      <c r="D138" s="18">
        <v>1</v>
      </c>
      <c r="E138" s="17" t="s">
        <v>166</v>
      </c>
      <c r="F138" s="62">
        <f t="shared" ref="F138:H138" si="38">SUM(F139+F153+F158)</f>
        <v>4200500</v>
      </c>
      <c r="G138" s="62">
        <f t="shared" si="38"/>
        <v>3150375</v>
      </c>
      <c r="H138" s="62">
        <f t="shared" si="38"/>
        <v>4658775</v>
      </c>
      <c r="I138" s="62">
        <f t="shared" si="22"/>
        <v>110.91001071301037</v>
      </c>
    </row>
    <row r="139" spans="1:9" s="24" customFormat="1" ht="13.5">
      <c r="A139" s="21"/>
      <c r="B139" s="43"/>
      <c r="C139" s="21">
        <v>613000</v>
      </c>
      <c r="D139" s="22" t="s">
        <v>10</v>
      </c>
      <c r="E139" s="21" t="s">
        <v>167</v>
      </c>
      <c r="F139" s="63">
        <f t="shared" ref="F139" si="39">SUM(F140:F149)</f>
        <v>3471500</v>
      </c>
      <c r="G139" s="63">
        <f>SUM(G140:G149)</f>
        <v>2603625</v>
      </c>
      <c r="H139" s="63">
        <f t="shared" ref="H139" si="40">SUM(H140:H149)</f>
        <v>3843775</v>
      </c>
      <c r="I139" s="62">
        <f t="shared" si="22"/>
        <v>110.72375054011235</v>
      </c>
    </row>
    <row r="140" spans="1:9" s="16" customFormat="1" ht="13.5">
      <c r="A140" s="25"/>
      <c r="B140" s="44" t="s">
        <v>172</v>
      </c>
      <c r="C140" s="25">
        <v>613100</v>
      </c>
      <c r="D140" s="26" t="s">
        <v>12</v>
      </c>
      <c r="E140" s="25" t="s">
        <v>169</v>
      </c>
      <c r="F140" s="65">
        <v>1000</v>
      </c>
      <c r="G140" s="65">
        <f t="shared" ref="G140:G149" si="41">(F140/12)*9</f>
        <v>750</v>
      </c>
      <c r="H140" s="65">
        <v>1000</v>
      </c>
      <c r="I140" s="62">
        <f t="shared" si="22"/>
        <v>100</v>
      </c>
    </row>
    <row r="141" spans="1:9" s="16" customFormat="1" ht="13.5">
      <c r="A141" s="25"/>
      <c r="B141" s="44" t="s">
        <v>198</v>
      </c>
      <c r="C141" s="25">
        <v>613200</v>
      </c>
      <c r="D141" s="26" t="s">
        <v>20</v>
      </c>
      <c r="E141" s="25" t="s">
        <v>199</v>
      </c>
      <c r="F141" s="65">
        <v>280000</v>
      </c>
      <c r="G141" s="65">
        <f t="shared" si="41"/>
        <v>210000</v>
      </c>
      <c r="H141" s="65">
        <v>280000</v>
      </c>
      <c r="I141" s="62">
        <f t="shared" si="22"/>
        <v>100</v>
      </c>
    </row>
    <row r="142" spans="1:9" s="16" customFormat="1" ht="13.5">
      <c r="A142" s="25"/>
      <c r="B142" s="44" t="s">
        <v>200</v>
      </c>
      <c r="C142" s="25">
        <v>613300</v>
      </c>
      <c r="D142" s="26" t="s">
        <v>23</v>
      </c>
      <c r="E142" s="25" t="s">
        <v>339</v>
      </c>
      <c r="F142" s="65">
        <v>1262725</v>
      </c>
      <c r="G142" s="65">
        <f t="shared" si="41"/>
        <v>947043.75</v>
      </c>
      <c r="H142" s="65">
        <v>1363000</v>
      </c>
      <c r="I142" s="62">
        <f t="shared" si="22"/>
        <v>107.94115900136609</v>
      </c>
    </row>
    <row r="143" spans="1:9" s="16" customFormat="1" ht="13.5">
      <c r="A143" s="25"/>
      <c r="B143" s="44" t="s">
        <v>200</v>
      </c>
      <c r="C143" s="25">
        <v>613300</v>
      </c>
      <c r="D143" s="26" t="s">
        <v>175</v>
      </c>
      <c r="E143" s="25" t="s">
        <v>325</v>
      </c>
      <c r="F143" s="65">
        <v>769000</v>
      </c>
      <c r="G143" s="65">
        <f t="shared" si="41"/>
        <v>576750</v>
      </c>
      <c r="H143" s="65">
        <v>900000</v>
      </c>
      <c r="I143" s="62">
        <f t="shared" si="22"/>
        <v>117.03511053315995</v>
      </c>
    </row>
    <row r="144" spans="1:9" s="16" customFormat="1" ht="13.5">
      <c r="A144" s="25"/>
      <c r="B144" s="44" t="s">
        <v>201</v>
      </c>
      <c r="C144" s="25">
        <v>613300</v>
      </c>
      <c r="D144" s="26" t="s">
        <v>176</v>
      </c>
      <c r="E144" s="25" t="s">
        <v>455</v>
      </c>
      <c r="F144" s="65">
        <v>350000</v>
      </c>
      <c r="G144" s="65">
        <f t="shared" si="41"/>
        <v>262500</v>
      </c>
      <c r="H144" s="65">
        <v>350000</v>
      </c>
      <c r="I144" s="62">
        <f t="shared" si="22"/>
        <v>100</v>
      </c>
    </row>
    <row r="145" spans="1:9" s="16" customFormat="1" ht="13.5">
      <c r="A145" s="25"/>
      <c r="B145" s="44" t="s">
        <v>201</v>
      </c>
      <c r="C145" s="25">
        <v>613300</v>
      </c>
      <c r="D145" s="26" t="s">
        <v>177</v>
      </c>
      <c r="E145" s="25" t="s">
        <v>450</v>
      </c>
      <c r="F145" s="65">
        <v>90000</v>
      </c>
      <c r="G145" s="65">
        <f t="shared" si="41"/>
        <v>67500</v>
      </c>
      <c r="H145" s="65">
        <v>90000</v>
      </c>
      <c r="I145" s="62">
        <f t="shared" si="22"/>
        <v>100</v>
      </c>
    </row>
    <row r="146" spans="1:9" s="16" customFormat="1" ht="13.5">
      <c r="A146" s="25"/>
      <c r="B146" s="44" t="s">
        <v>174</v>
      </c>
      <c r="C146" s="25">
        <v>613700</v>
      </c>
      <c r="D146" s="26" t="s">
        <v>178</v>
      </c>
      <c r="E146" s="25" t="s">
        <v>326</v>
      </c>
      <c r="F146" s="65">
        <v>559000</v>
      </c>
      <c r="G146" s="65">
        <f t="shared" si="41"/>
        <v>419250</v>
      </c>
      <c r="H146" s="65">
        <v>700000</v>
      </c>
      <c r="I146" s="62">
        <f t="shared" si="22"/>
        <v>125.22361359570662</v>
      </c>
    </row>
    <row r="147" spans="1:9" s="16" customFormat="1" ht="13.5">
      <c r="A147" s="25"/>
      <c r="B147" s="44" t="s">
        <v>172</v>
      </c>
      <c r="C147" s="25">
        <v>613900</v>
      </c>
      <c r="D147" s="26" t="s">
        <v>323</v>
      </c>
      <c r="E147" s="25" t="s">
        <v>416</v>
      </c>
      <c r="F147" s="65">
        <v>500</v>
      </c>
      <c r="G147" s="65">
        <f t="shared" si="41"/>
        <v>375</v>
      </c>
      <c r="H147" s="65">
        <v>500</v>
      </c>
      <c r="I147" s="62">
        <f t="shared" si="22"/>
        <v>100</v>
      </c>
    </row>
    <row r="148" spans="1:9" s="16" customFormat="1" ht="13.5">
      <c r="A148" s="25"/>
      <c r="B148" s="44" t="s">
        <v>172</v>
      </c>
      <c r="C148" s="25">
        <v>613900</v>
      </c>
      <c r="D148" s="58" t="s">
        <v>324</v>
      </c>
      <c r="E148" s="25" t="s">
        <v>170</v>
      </c>
      <c r="F148" s="65">
        <v>59275</v>
      </c>
      <c r="G148" s="65">
        <f t="shared" si="41"/>
        <v>44456.25</v>
      </c>
      <c r="H148" s="65">
        <v>59275</v>
      </c>
      <c r="I148" s="62">
        <f t="shared" si="22"/>
        <v>100</v>
      </c>
    </row>
    <row r="149" spans="1:9" s="16" customFormat="1" ht="13.5">
      <c r="A149" s="25"/>
      <c r="B149" s="44" t="s">
        <v>174</v>
      </c>
      <c r="C149" s="25">
        <v>613900</v>
      </c>
      <c r="D149" s="58" t="s">
        <v>327</v>
      </c>
      <c r="E149" s="25" t="s">
        <v>203</v>
      </c>
      <c r="F149" s="65">
        <v>100000</v>
      </c>
      <c r="G149" s="65">
        <f t="shared" si="41"/>
        <v>75000</v>
      </c>
      <c r="H149" s="65">
        <v>100000</v>
      </c>
      <c r="I149" s="62">
        <f t="shared" si="22"/>
        <v>100</v>
      </c>
    </row>
    <row r="150" spans="1:9" s="24" customFormat="1" ht="13.5" hidden="1">
      <c r="A150" s="21"/>
      <c r="B150" s="43"/>
      <c r="C150" s="21"/>
      <c r="D150" s="22"/>
      <c r="E150" s="21"/>
      <c r="F150" s="63"/>
      <c r="G150" s="63"/>
      <c r="H150" s="63"/>
      <c r="I150" s="62" t="e">
        <f t="shared" si="22"/>
        <v>#DIV/0!</v>
      </c>
    </row>
    <row r="151" spans="1:9" s="16" customFormat="1" ht="13.5" hidden="1">
      <c r="A151" s="25"/>
      <c r="B151" s="44"/>
      <c r="C151" s="25"/>
      <c r="D151" s="26"/>
      <c r="E151" s="25"/>
      <c r="F151" s="65"/>
      <c r="G151" s="65"/>
      <c r="H151" s="65"/>
      <c r="I151" s="62" t="e">
        <f t="shared" si="22"/>
        <v>#DIV/0!</v>
      </c>
    </row>
    <row r="152" spans="1:9" s="16" customFormat="1" ht="13.5" hidden="1">
      <c r="A152" s="25"/>
      <c r="B152" s="44"/>
      <c r="C152" s="25"/>
      <c r="D152" s="58"/>
      <c r="E152" s="25"/>
      <c r="F152" s="65"/>
      <c r="G152" s="65"/>
      <c r="H152" s="65"/>
      <c r="I152" s="62" t="e">
        <f t="shared" si="22"/>
        <v>#DIV/0!</v>
      </c>
    </row>
    <row r="153" spans="1:9" s="24" customFormat="1" ht="13.5">
      <c r="A153" s="21"/>
      <c r="B153" s="43"/>
      <c r="C153" s="21">
        <v>614000</v>
      </c>
      <c r="D153" s="22" t="s">
        <v>29</v>
      </c>
      <c r="E153" s="21" t="s">
        <v>180</v>
      </c>
      <c r="F153" s="63">
        <f t="shared" ref="F153:H153" si="42">SUM(F154:F157)</f>
        <v>349000</v>
      </c>
      <c r="G153" s="63">
        <f t="shared" si="42"/>
        <v>261750</v>
      </c>
      <c r="H153" s="63">
        <f t="shared" si="42"/>
        <v>415000</v>
      </c>
      <c r="I153" s="62">
        <f t="shared" si="22"/>
        <v>118.91117478510029</v>
      </c>
    </row>
    <row r="154" spans="1:9" s="16" customFormat="1" ht="13.5">
      <c r="A154" s="25"/>
      <c r="B154" s="44" t="s">
        <v>226</v>
      </c>
      <c r="C154" s="25">
        <v>614100</v>
      </c>
      <c r="D154" s="26" t="s">
        <v>31</v>
      </c>
      <c r="E154" s="25" t="s">
        <v>336</v>
      </c>
      <c r="F154" s="65">
        <v>104000</v>
      </c>
      <c r="G154" s="65">
        <f t="shared" ref="G154:G157" si="43">(F154/12)*9</f>
        <v>78000</v>
      </c>
      <c r="H154" s="65">
        <v>130000</v>
      </c>
      <c r="I154" s="62">
        <f t="shared" si="22"/>
        <v>125</v>
      </c>
    </row>
    <row r="155" spans="1:9" s="16" customFormat="1" ht="13.5">
      <c r="A155" s="25"/>
      <c r="B155" s="44" t="s">
        <v>198</v>
      </c>
      <c r="C155" s="25">
        <v>614100</v>
      </c>
      <c r="D155" s="26" t="s">
        <v>182</v>
      </c>
      <c r="E155" s="25" t="s">
        <v>264</v>
      </c>
      <c r="F155" s="65">
        <v>180000</v>
      </c>
      <c r="G155" s="65">
        <f t="shared" si="43"/>
        <v>135000</v>
      </c>
      <c r="H155" s="65">
        <v>220000</v>
      </c>
      <c r="I155" s="62">
        <f t="shared" ref="I155:I218" si="44">SUM(H155/F155)*100</f>
        <v>122.22222222222223</v>
      </c>
    </row>
    <row r="156" spans="1:9" s="16" customFormat="1" ht="24" customHeight="1">
      <c r="A156" s="25"/>
      <c r="B156" s="44" t="s">
        <v>174</v>
      </c>
      <c r="C156" s="25">
        <v>614400</v>
      </c>
      <c r="D156" s="26" t="s">
        <v>185</v>
      </c>
      <c r="E156" s="80" t="s">
        <v>461</v>
      </c>
      <c r="F156" s="65">
        <v>25000</v>
      </c>
      <c r="G156" s="65">
        <f t="shared" ref="G156" si="45">(F156/12)*9</f>
        <v>18750</v>
      </c>
      <c r="H156" s="65">
        <v>25000</v>
      </c>
      <c r="I156" s="62">
        <f t="shared" si="44"/>
        <v>100</v>
      </c>
    </row>
    <row r="157" spans="1:9" s="16" customFormat="1" ht="13.5">
      <c r="A157" s="25"/>
      <c r="B157" s="44" t="s">
        <v>174</v>
      </c>
      <c r="C157" s="25">
        <v>614400</v>
      </c>
      <c r="D157" s="26" t="s">
        <v>187</v>
      </c>
      <c r="E157" s="80" t="s">
        <v>462</v>
      </c>
      <c r="F157" s="65">
        <v>40000</v>
      </c>
      <c r="G157" s="65">
        <f t="shared" si="43"/>
        <v>30000</v>
      </c>
      <c r="H157" s="65">
        <v>40000</v>
      </c>
      <c r="I157" s="62">
        <f t="shared" si="44"/>
        <v>100</v>
      </c>
    </row>
    <row r="158" spans="1:9" s="24" customFormat="1" ht="13.5">
      <c r="A158" s="21"/>
      <c r="B158" s="43"/>
      <c r="C158" s="21">
        <v>61600</v>
      </c>
      <c r="D158" s="22" t="s">
        <v>45</v>
      </c>
      <c r="E158" s="21" t="s">
        <v>204</v>
      </c>
      <c r="F158" s="63">
        <f t="shared" ref="F158:H158" si="46">SUM(F159)</f>
        <v>380000</v>
      </c>
      <c r="G158" s="63">
        <f>SUM(G159)</f>
        <v>285000</v>
      </c>
      <c r="H158" s="63">
        <f t="shared" si="46"/>
        <v>400000</v>
      </c>
      <c r="I158" s="62">
        <f t="shared" si="44"/>
        <v>105.26315789473684</v>
      </c>
    </row>
    <row r="159" spans="1:9" s="16" customFormat="1" ht="13.5">
      <c r="A159" s="25"/>
      <c r="B159" s="44" t="s">
        <v>205</v>
      </c>
      <c r="C159" s="25">
        <v>616100</v>
      </c>
      <c r="D159" s="26" t="s">
        <v>47</v>
      </c>
      <c r="E159" s="25" t="s">
        <v>206</v>
      </c>
      <c r="F159" s="65">
        <v>380000</v>
      </c>
      <c r="G159" s="65">
        <f t="shared" ref="G159" si="47">(F159/12)*9</f>
        <v>285000</v>
      </c>
      <c r="H159" s="65">
        <v>400000</v>
      </c>
      <c r="I159" s="62">
        <f t="shared" si="44"/>
        <v>105.26315789473684</v>
      </c>
    </row>
    <row r="160" spans="1:9" s="24" customFormat="1" ht="13.5">
      <c r="A160" s="21"/>
      <c r="B160" s="43"/>
      <c r="C160" s="21">
        <v>821000</v>
      </c>
      <c r="D160" s="22">
        <v>2</v>
      </c>
      <c r="E160" s="51" t="s">
        <v>196</v>
      </c>
      <c r="F160" s="63">
        <f t="shared" ref="F160" si="48">SUM(F161:F168)</f>
        <v>7886000</v>
      </c>
      <c r="G160" s="63">
        <f>SUM(G161:G168)</f>
        <v>5914500</v>
      </c>
      <c r="H160" s="63">
        <f t="shared" ref="H160" si="49">SUM(H161:H168)</f>
        <v>6730000</v>
      </c>
      <c r="I160" s="62">
        <f t="shared" si="44"/>
        <v>85.341110829317785</v>
      </c>
    </row>
    <row r="161" spans="1:9" s="16" customFormat="1" ht="13.5">
      <c r="A161" s="25"/>
      <c r="B161" s="44" t="s">
        <v>172</v>
      </c>
      <c r="C161" s="25">
        <v>821100</v>
      </c>
      <c r="D161" s="26" t="s">
        <v>54</v>
      </c>
      <c r="E161" s="25" t="s">
        <v>307</v>
      </c>
      <c r="F161" s="65">
        <v>5000</v>
      </c>
      <c r="G161" s="65">
        <f t="shared" ref="G161:G169" si="50">(F161/12)*9</f>
        <v>3750</v>
      </c>
      <c r="H161" s="65">
        <v>5000</v>
      </c>
      <c r="I161" s="62">
        <f t="shared" si="44"/>
        <v>100</v>
      </c>
    </row>
    <row r="162" spans="1:9" s="16" customFormat="1" ht="13.5">
      <c r="A162" s="25"/>
      <c r="B162" s="44" t="s">
        <v>172</v>
      </c>
      <c r="C162" s="25">
        <v>821500</v>
      </c>
      <c r="D162" s="26" t="s">
        <v>72</v>
      </c>
      <c r="E162" s="25" t="s">
        <v>328</v>
      </c>
      <c r="F162" s="65">
        <v>50000</v>
      </c>
      <c r="G162" s="65">
        <f t="shared" si="50"/>
        <v>37500</v>
      </c>
      <c r="H162" s="65">
        <v>50000</v>
      </c>
      <c r="I162" s="62">
        <f t="shared" si="44"/>
        <v>100</v>
      </c>
    </row>
    <row r="163" spans="1:9" s="16" customFormat="1" ht="13.5">
      <c r="A163" s="25"/>
      <c r="B163" s="44" t="s">
        <v>172</v>
      </c>
      <c r="C163" s="25">
        <v>821600</v>
      </c>
      <c r="D163" s="26" t="s">
        <v>82</v>
      </c>
      <c r="E163" s="25" t="s">
        <v>345</v>
      </c>
      <c r="F163" s="65">
        <v>4659600</v>
      </c>
      <c r="G163" s="65">
        <f t="shared" si="50"/>
        <v>3494700</v>
      </c>
      <c r="H163" s="65">
        <v>4105000</v>
      </c>
      <c r="I163" s="62">
        <f t="shared" si="44"/>
        <v>88.09769078890892</v>
      </c>
    </row>
    <row r="164" spans="1:9" s="16" customFormat="1" ht="15" customHeight="1">
      <c r="A164" s="25"/>
      <c r="B164" s="44" t="s">
        <v>172</v>
      </c>
      <c r="C164" s="25">
        <v>821600</v>
      </c>
      <c r="D164" s="26" t="s">
        <v>88</v>
      </c>
      <c r="E164" s="80" t="s">
        <v>355</v>
      </c>
      <c r="F164" s="65">
        <v>14800</v>
      </c>
      <c r="G164" s="65">
        <f t="shared" si="50"/>
        <v>11100</v>
      </c>
      <c r="H164" s="65">
        <v>440000</v>
      </c>
      <c r="I164" s="62">
        <f t="shared" si="44"/>
        <v>2972.9729729729729</v>
      </c>
    </row>
    <row r="165" spans="1:9" s="16" customFormat="1" ht="13.5" customHeight="1">
      <c r="A165" s="25"/>
      <c r="B165" s="44" t="s">
        <v>172</v>
      </c>
      <c r="C165" s="25">
        <v>821600</v>
      </c>
      <c r="D165" s="26" t="s">
        <v>94</v>
      </c>
      <c r="E165" s="80" t="s">
        <v>344</v>
      </c>
      <c r="F165" s="65">
        <v>3026600</v>
      </c>
      <c r="G165" s="65">
        <f t="shared" si="50"/>
        <v>2269950</v>
      </c>
      <c r="H165" s="65">
        <v>2000000</v>
      </c>
      <c r="I165" s="62">
        <f t="shared" si="44"/>
        <v>66.0807506773277</v>
      </c>
    </row>
    <row r="166" spans="1:9" s="16" customFormat="1" ht="13.5" customHeight="1">
      <c r="A166" s="25"/>
      <c r="B166" s="44" t="s">
        <v>172</v>
      </c>
      <c r="C166" s="25">
        <v>821600</v>
      </c>
      <c r="D166" s="26" t="s">
        <v>120</v>
      </c>
      <c r="E166" s="80" t="s">
        <v>290</v>
      </c>
      <c r="F166" s="65">
        <v>100000</v>
      </c>
      <c r="G166" s="65">
        <f t="shared" si="50"/>
        <v>75000</v>
      </c>
      <c r="H166" s="65">
        <v>100000</v>
      </c>
      <c r="I166" s="62">
        <f t="shared" si="44"/>
        <v>100</v>
      </c>
    </row>
    <row r="167" spans="1:9" s="16" customFormat="1" ht="13.5">
      <c r="A167" s="25"/>
      <c r="B167" s="44" t="s">
        <v>174</v>
      </c>
      <c r="C167" s="25">
        <v>821600</v>
      </c>
      <c r="D167" s="26" t="s">
        <v>138</v>
      </c>
      <c r="E167" s="25" t="s">
        <v>319</v>
      </c>
      <c r="F167" s="65">
        <v>20000</v>
      </c>
      <c r="G167" s="65">
        <f t="shared" si="50"/>
        <v>15000</v>
      </c>
      <c r="H167" s="65">
        <v>20000</v>
      </c>
      <c r="I167" s="62">
        <f t="shared" si="44"/>
        <v>100</v>
      </c>
    </row>
    <row r="168" spans="1:9" s="16" customFormat="1" ht="13.5">
      <c r="A168" s="25"/>
      <c r="B168" s="44" t="s">
        <v>197</v>
      </c>
      <c r="C168" s="25">
        <v>821600</v>
      </c>
      <c r="D168" s="26" t="s">
        <v>145</v>
      </c>
      <c r="E168" s="25" t="s">
        <v>314</v>
      </c>
      <c r="F168" s="65">
        <v>10000</v>
      </c>
      <c r="G168" s="65">
        <f t="shared" si="50"/>
        <v>7500</v>
      </c>
      <c r="H168" s="65">
        <v>10000</v>
      </c>
      <c r="I168" s="62">
        <f t="shared" si="44"/>
        <v>100</v>
      </c>
    </row>
    <row r="169" spans="1:9" s="24" customFormat="1" ht="13.5">
      <c r="A169" s="21"/>
      <c r="B169" s="43" t="s">
        <v>205</v>
      </c>
      <c r="C169" s="21">
        <v>823100</v>
      </c>
      <c r="D169" s="22">
        <v>3</v>
      </c>
      <c r="E169" s="21" t="s">
        <v>207</v>
      </c>
      <c r="F169" s="63">
        <v>1250000</v>
      </c>
      <c r="G169" s="65">
        <f t="shared" si="50"/>
        <v>937500</v>
      </c>
      <c r="H169" s="63">
        <v>1300000</v>
      </c>
      <c r="I169" s="62">
        <f t="shared" si="44"/>
        <v>104</v>
      </c>
    </row>
    <row r="170" spans="1:9" s="16" customFormat="1" ht="13.5">
      <c r="A170" s="25"/>
      <c r="B170" s="44"/>
      <c r="C170" s="25"/>
      <c r="D170" s="26"/>
      <c r="E170" s="51" t="s">
        <v>378</v>
      </c>
      <c r="F170" s="63">
        <f t="shared" ref="F170:H170" si="51">SUM(F138+F160+F169)</f>
        <v>13336500</v>
      </c>
      <c r="G170" s="63">
        <f t="shared" si="51"/>
        <v>10002375</v>
      </c>
      <c r="H170" s="63">
        <f t="shared" si="51"/>
        <v>12688775</v>
      </c>
      <c r="I170" s="62">
        <f t="shared" si="44"/>
        <v>95.143215986203273</v>
      </c>
    </row>
    <row r="171" spans="1:9" s="16" customFormat="1" ht="13.5" hidden="1">
      <c r="A171" s="25"/>
      <c r="B171" s="25"/>
      <c r="C171" s="25"/>
      <c r="D171" s="26"/>
      <c r="E171" s="51"/>
      <c r="F171" s="63"/>
      <c r="G171" s="63"/>
      <c r="H171" s="63"/>
      <c r="I171" s="62" t="e">
        <f t="shared" si="44"/>
        <v>#DIV/0!</v>
      </c>
    </row>
    <row r="172" spans="1:9" s="16" customFormat="1" ht="12.75">
      <c r="A172" s="10" t="s">
        <v>367</v>
      </c>
      <c r="B172" s="13"/>
      <c r="C172" s="13"/>
      <c r="D172" s="14"/>
      <c r="E172" s="93" t="s">
        <v>398</v>
      </c>
      <c r="F172" s="61"/>
      <c r="G172" s="61"/>
      <c r="H172" s="61"/>
      <c r="I172" s="61"/>
    </row>
    <row r="173" spans="1:9" s="20" customFormat="1" ht="13.5">
      <c r="A173" s="17"/>
      <c r="B173" s="17"/>
      <c r="C173" s="17">
        <v>610000</v>
      </c>
      <c r="D173" s="18">
        <v>1</v>
      </c>
      <c r="E173" s="17" t="s">
        <v>166</v>
      </c>
      <c r="F173" s="62">
        <f t="shared" ref="F173" si="52">SUM(F174+F177+F179)</f>
        <v>5799000</v>
      </c>
      <c r="G173" s="62">
        <f>SUM(G174+G177+G179)</f>
        <v>4349250</v>
      </c>
      <c r="H173" s="62">
        <f t="shared" ref="H173" si="53">SUM(H174+H177+H179)</f>
        <v>5880500</v>
      </c>
      <c r="I173" s="62">
        <f t="shared" si="44"/>
        <v>101.40541472667701</v>
      </c>
    </row>
    <row r="174" spans="1:9" s="24" customFormat="1" ht="13.5">
      <c r="A174" s="21"/>
      <c r="B174" s="43"/>
      <c r="C174" s="21">
        <v>611000</v>
      </c>
      <c r="D174" s="22" t="s">
        <v>10</v>
      </c>
      <c r="E174" s="21" t="s">
        <v>243</v>
      </c>
      <c r="F174" s="63">
        <f t="shared" ref="F174" si="54">SUM(F175+F176)</f>
        <v>4780000</v>
      </c>
      <c r="G174" s="63">
        <f>SUM(G175+G176)</f>
        <v>3585000</v>
      </c>
      <c r="H174" s="63">
        <f t="shared" ref="H174" si="55">SUM(H175+H176)</f>
        <v>5060000</v>
      </c>
      <c r="I174" s="62">
        <f t="shared" si="44"/>
        <v>105.85774058577407</v>
      </c>
    </row>
    <row r="175" spans="1:9" s="16" customFormat="1" ht="13.5">
      <c r="A175" s="25"/>
      <c r="B175" s="44" t="s">
        <v>226</v>
      </c>
      <c r="C175" s="25">
        <v>611100</v>
      </c>
      <c r="D175" s="26" t="s">
        <v>12</v>
      </c>
      <c r="E175" s="25" t="s">
        <v>244</v>
      </c>
      <c r="F175" s="65">
        <v>4120000</v>
      </c>
      <c r="G175" s="65">
        <f t="shared" ref="G175:G176" si="56">(F175/12)*9</f>
        <v>3090000</v>
      </c>
      <c r="H175" s="65">
        <v>4310000</v>
      </c>
      <c r="I175" s="62">
        <f t="shared" si="44"/>
        <v>104.6116504854369</v>
      </c>
    </row>
    <row r="176" spans="1:9" s="16" customFormat="1" ht="13.5">
      <c r="A176" s="25"/>
      <c r="B176" s="44" t="s">
        <v>226</v>
      </c>
      <c r="C176" s="25">
        <v>611200</v>
      </c>
      <c r="D176" s="26" t="s">
        <v>20</v>
      </c>
      <c r="E176" s="25" t="s">
        <v>245</v>
      </c>
      <c r="F176" s="65">
        <v>660000</v>
      </c>
      <c r="G176" s="65">
        <f t="shared" si="56"/>
        <v>495000</v>
      </c>
      <c r="H176" s="65">
        <v>750000</v>
      </c>
      <c r="I176" s="62">
        <f t="shared" si="44"/>
        <v>113.63636363636364</v>
      </c>
    </row>
    <row r="177" spans="1:9" s="24" customFormat="1" ht="13.5">
      <c r="A177" s="21"/>
      <c r="B177" s="43"/>
      <c r="C177" s="21">
        <v>612000</v>
      </c>
      <c r="D177" s="22" t="s">
        <v>29</v>
      </c>
      <c r="E177" s="21" t="s">
        <v>246</v>
      </c>
      <c r="F177" s="63">
        <f t="shared" ref="F177:H177" si="57">SUM(F178)</f>
        <v>450000</v>
      </c>
      <c r="G177" s="63">
        <f>SUM(G178)</f>
        <v>337500</v>
      </c>
      <c r="H177" s="63">
        <f t="shared" si="57"/>
        <v>230000</v>
      </c>
      <c r="I177" s="62">
        <f t="shared" si="44"/>
        <v>51.111111111111107</v>
      </c>
    </row>
    <row r="178" spans="1:9" s="16" customFormat="1" ht="13.5">
      <c r="A178" s="25"/>
      <c r="B178" s="44" t="s">
        <v>226</v>
      </c>
      <c r="C178" s="25">
        <v>612100</v>
      </c>
      <c r="D178" s="26" t="s">
        <v>31</v>
      </c>
      <c r="E178" s="25" t="s">
        <v>246</v>
      </c>
      <c r="F178" s="65">
        <v>450000</v>
      </c>
      <c r="G178" s="65">
        <f t="shared" ref="G178" si="58">(F178/12)*9</f>
        <v>337500</v>
      </c>
      <c r="H178" s="65">
        <v>230000</v>
      </c>
      <c r="I178" s="62">
        <f t="shared" si="44"/>
        <v>51.111111111111107</v>
      </c>
    </row>
    <row r="179" spans="1:9" s="24" customFormat="1" ht="13.5">
      <c r="A179" s="21"/>
      <c r="B179" s="43"/>
      <c r="C179" s="21">
        <v>613000</v>
      </c>
      <c r="D179" s="22" t="s">
        <v>45</v>
      </c>
      <c r="E179" s="21" t="s">
        <v>167</v>
      </c>
      <c r="F179" s="63">
        <f t="shared" ref="F179" si="59">SUM(F180:F191)</f>
        <v>569000</v>
      </c>
      <c r="G179" s="63">
        <f>SUM(G180:G191)</f>
        <v>426750</v>
      </c>
      <c r="H179" s="63">
        <f t="shared" ref="H179" si="60">SUM(H180:H191)</f>
        <v>590500</v>
      </c>
      <c r="I179" s="62">
        <f t="shared" si="44"/>
        <v>103.77855887521967</v>
      </c>
    </row>
    <row r="180" spans="1:9" s="16" customFormat="1" ht="13.5">
      <c r="A180" s="25"/>
      <c r="B180" s="44" t="s">
        <v>247</v>
      </c>
      <c r="C180" s="25">
        <v>613100</v>
      </c>
      <c r="D180" s="26" t="s">
        <v>47</v>
      </c>
      <c r="E180" s="25" t="s">
        <v>169</v>
      </c>
      <c r="F180" s="65">
        <v>1000</v>
      </c>
      <c r="G180" s="65">
        <f t="shared" ref="G180:G190" si="61">(F180/12)*9</f>
        <v>750</v>
      </c>
      <c r="H180" s="65">
        <v>1000</v>
      </c>
      <c r="I180" s="62">
        <f t="shared" si="44"/>
        <v>100</v>
      </c>
    </row>
    <row r="181" spans="1:9" s="16" customFormat="1" ht="13.5">
      <c r="A181" s="25"/>
      <c r="B181" s="44" t="s">
        <v>247</v>
      </c>
      <c r="C181" s="25">
        <v>613200</v>
      </c>
      <c r="D181" s="26" t="s">
        <v>50</v>
      </c>
      <c r="E181" s="25" t="s">
        <v>248</v>
      </c>
      <c r="F181" s="65">
        <v>100000</v>
      </c>
      <c r="G181" s="65">
        <f t="shared" si="61"/>
        <v>75000</v>
      </c>
      <c r="H181" s="65">
        <v>130000</v>
      </c>
      <c r="I181" s="62">
        <f t="shared" si="44"/>
        <v>130</v>
      </c>
    </row>
    <row r="182" spans="1:9" s="16" customFormat="1" ht="13.5">
      <c r="A182" s="25"/>
      <c r="B182" s="44" t="s">
        <v>247</v>
      </c>
      <c r="C182" s="25">
        <v>613300</v>
      </c>
      <c r="D182" s="26" t="s">
        <v>249</v>
      </c>
      <c r="E182" s="25" t="s">
        <v>250</v>
      </c>
      <c r="F182" s="65">
        <v>90000</v>
      </c>
      <c r="G182" s="65">
        <f t="shared" si="61"/>
        <v>67500</v>
      </c>
      <c r="H182" s="65">
        <v>90000</v>
      </c>
      <c r="I182" s="62">
        <f t="shared" si="44"/>
        <v>100</v>
      </c>
    </row>
    <row r="183" spans="1:9" s="16" customFormat="1" ht="13.5">
      <c r="A183" s="25"/>
      <c r="B183" s="44" t="s">
        <v>247</v>
      </c>
      <c r="C183" s="25">
        <v>613400</v>
      </c>
      <c r="D183" s="26" t="s">
        <v>251</v>
      </c>
      <c r="E183" s="25" t="s">
        <v>252</v>
      </c>
      <c r="F183" s="65">
        <v>80000</v>
      </c>
      <c r="G183" s="65">
        <f t="shared" si="61"/>
        <v>60000</v>
      </c>
      <c r="H183" s="65">
        <v>90000</v>
      </c>
      <c r="I183" s="62">
        <f t="shared" si="44"/>
        <v>112.5</v>
      </c>
    </row>
    <row r="184" spans="1:9" s="16" customFormat="1" ht="13.5">
      <c r="A184" s="25"/>
      <c r="B184" s="44" t="s">
        <v>247</v>
      </c>
      <c r="C184" s="25">
        <v>613500</v>
      </c>
      <c r="D184" s="26" t="s">
        <v>253</v>
      </c>
      <c r="E184" s="25" t="s">
        <v>254</v>
      </c>
      <c r="F184" s="65">
        <v>30000</v>
      </c>
      <c r="G184" s="65">
        <f t="shared" si="61"/>
        <v>22500</v>
      </c>
      <c r="H184" s="65">
        <v>35000</v>
      </c>
      <c r="I184" s="62">
        <f t="shared" si="44"/>
        <v>116.66666666666667</v>
      </c>
    </row>
    <row r="185" spans="1:9" s="16" customFormat="1" ht="13.5">
      <c r="A185" s="25"/>
      <c r="B185" s="44" t="s">
        <v>247</v>
      </c>
      <c r="C185" s="25">
        <v>613700</v>
      </c>
      <c r="D185" s="26" t="s">
        <v>255</v>
      </c>
      <c r="E185" s="25" t="s">
        <v>256</v>
      </c>
      <c r="F185" s="65">
        <v>40000</v>
      </c>
      <c r="G185" s="65">
        <f t="shared" si="61"/>
        <v>30000</v>
      </c>
      <c r="H185" s="65">
        <v>40000</v>
      </c>
      <c r="I185" s="62">
        <f t="shared" si="44"/>
        <v>100</v>
      </c>
    </row>
    <row r="186" spans="1:9" s="16" customFormat="1" ht="13.5">
      <c r="A186" s="25"/>
      <c r="B186" s="44" t="s">
        <v>247</v>
      </c>
      <c r="C186" s="25">
        <v>613800</v>
      </c>
      <c r="D186" s="26" t="s">
        <v>257</v>
      </c>
      <c r="E186" s="25" t="s">
        <v>258</v>
      </c>
      <c r="F186" s="65">
        <v>14500</v>
      </c>
      <c r="G186" s="65">
        <f t="shared" si="61"/>
        <v>10875</v>
      </c>
      <c r="H186" s="65">
        <v>15000</v>
      </c>
      <c r="I186" s="62">
        <f t="shared" si="44"/>
        <v>103.44827586206897</v>
      </c>
    </row>
    <row r="187" spans="1:9" s="16" customFormat="1" ht="13.5">
      <c r="A187" s="25"/>
      <c r="B187" s="44" t="s">
        <v>172</v>
      </c>
      <c r="C187" s="25">
        <v>613900</v>
      </c>
      <c r="D187" s="58" t="s">
        <v>259</v>
      </c>
      <c r="E187" s="25" t="s">
        <v>330</v>
      </c>
      <c r="F187" s="65">
        <v>13000</v>
      </c>
      <c r="G187" s="65">
        <f t="shared" si="61"/>
        <v>9750</v>
      </c>
      <c r="H187" s="65">
        <v>14000</v>
      </c>
      <c r="I187" s="62">
        <f t="shared" si="44"/>
        <v>107.69230769230769</v>
      </c>
    </row>
    <row r="188" spans="1:9" s="16" customFormat="1" ht="13.5">
      <c r="A188" s="25"/>
      <c r="B188" s="44" t="s">
        <v>172</v>
      </c>
      <c r="C188" s="25">
        <v>613900</v>
      </c>
      <c r="D188" s="26" t="s">
        <v>361</v>
      </c>
      <c r="E188" s="25" t="s">
        <v>431</v>
      </c>
      <c r="F188" s="65">
        <v>100000</v>
      </c>
      <c r="G188" s="65">
        <f t="shared" si="61"/>
        <v>75000</v>
      </c>
      <c r="H188" s="65">
        <v>75000</v>
      </c>
      <c r="I188" s="62">
        <f t="shared" si="44"/>
        <v>75</v>
      </c>
    </row>
    <row r="189" spans="1:9" s="16" customFormat="1" ht="13.5">
      <c r="A189" s="25"/>
      <c r="B189" s="44" t="s">
        <v>172</v>
      </c>
      <c r="C189" s="25">
        <v>613900</v>
      </c>
      <c r="D189" s="26" t="s">
        <v>432</v>
      </c>
      <c r="E189" s="25" t="s">
        <v>416</v>
      </c>
      <c r="F189" s="65">
        <v>500</v>
      </c>
      <c r="G189" s="65">
        <f t="shared" si="61"/>
        <v>375</v>
      </c>
      <c r="H189" s="65">
        <v>500</v>
      </c>
      <c r="I189" s="62">
        <f t="shared" si="44"/>
        <v>100</v>
      </c>
    </row>
    <row r="190" spans="1:9" s="16" customFormat="1" ht="13.5">
      <c r="A190" s="25"/>
      <c r="B190" s="44" t="s">
        <v>247</v>
      </c>
      <c r="C190" s="25">
        <v>613900</v>
      </c>
      <c r="D190" s="26" t="s">
        <v>433</v>
      </c>
      <c r="E190" s="25" t="s">
        <v>170</v>
      </c>
      <c r="F190" s="65">
        <v>100000</v>
      </c>
      <c r="G190" s="65">
        <f t="shared" si="61"/>
        <v>75000</v>
      </c>
      <c r="H190" s="65">
        <v>100000</v>
      </c>
      <c r="I190" s="62">
        <f t="shared" si="44"/>
        <v>100</v>
      </c>
    </row>
    <row r="191" spans="1:9" s="16" customFormat="1" ht="13.5" hidden="1">
      <c r="A191" s="25"/>
      <c r="B191" s="44"/>
      <c r="C191" s="25"/>
      <c r="D191" s="26"/>
      <c r="E191" s="25"/>
      <c r="F191" s="65"/>
      <c r="G191" s="65"/>
      <c r="H191" s="65"/>
      <c r="I191" s="62" t="e">
        <f t="shared" si="44"/>
        <v>#DIV/0!</v>
      </c>
    </row>
    <row r="192" spans="1:9" s="24" customFormat="1" ht="13.5">
      <c r="A192" s="21"/>
      <c r="B192" s="43"/>
      <c r="C192" s="21">
        <v>821000</v>
      </c>
      <c r="D192" s="22">
        <v>2</v>
      </c>
      <c r="E192" s="51" t="s">
        <v>196</v>
      </c>
      <c r="F192" s="63">
        <f t="shared" ref="F192" si="62">SUM(F193:F195)</f>
        <v>140000</v>
      </c>
      <c r="G192" s="63">
        <f>SUM(G193:G195)</f>
        <v>105000</v>
      </c>
      <c r="H192" s="63">
        <f t="shared" ref="H192" si="63">SUM(H193:H195)</f>
        <v>170000</v>
      </c>
      <c r="I192" s="62">
        <f t="shared" si="44"/>
        <v>121.42857142857142</v>
      </c>
    </row>
    <row r="193" spans="1:9" s="16" customFormat="1" ht="13.5">
      <c r="A193" s="25"/>
      <c r="B193" s="44" t="s">
        <v>247</v>
      </c>
      <c r="C193" s="25">
        <v>821300</v>
      </c>
      <c r="D193" s="26" t="s">
        <v>54</v>
      </c>
      <c r="E193" s="25" t="s">
        <v>266</v>
      </c>
      <c r="F193" s="65">
        <v>70000</v>
      </c>
      <c r="G193" s="65">
        <f t="shared" ref="G193:G195" si="64">(F193/12)*9</f>
        <v>52500</v>
      </c>
      <c r="H193" s="65">
        <v>100000</v>
      </c>
      <c r="I193" s="62">
        <f t="shared" si="44"/>
        <v>142.85714285714286</v>
      </c>
    </row>
    <row r="194" spans="1:9" s="16" customFormat="1" ht="13.5" hidden="1">
      <c r="A194" s="25"/>
      <c r="B194" s="44"/>
      <c r="C194" s="25"/>
      <c r="D194" s="26"/>
      <c r="E194" s="25"/>
      <c r="F194" s="65"/>
      <c r="G194" s="65">
        <f t="shared" si="64"/>
        <v>0</v>
      </c>
      <c r="H194" s="65"/>
      <c r="I194" s="62" t="e">
        <f t="shared" si="44"/>
        <v>#DIV/0!</v>
      </c>
    </row>
    <row r="195" spans="1:9" s="16" customFormat="1" ht="13.5">
      <c r="A195" s="25"/>
      <c r="B195" s="44" t="s">
        <v>247</v>
      </c>
      <c r="C195" s="25">
        <v>821600</v>
      </c>
      <c r="D195" s="26" t="s">
        <v>72</v>
      </c>
      <c r="E195" s="25" t="s">
        <v>267</v>
      </c>
      <c r="F195" s="65">
        <v>70000</v>
      </c>
      <c r="G195" s="65">
        <f t="shared" si="64"/>
        <v>52500</v>
      </c>
      <c r="H195" s="65">
        <v>70000</v>
      </c>
      <c r="I195" s="62">
        <f t="shared" si="44"/>
        <v>100</v>
      </c>
    </row>
    <row r="196" spans="1:9" s="16" customFormat="1" ht="13.5">
      <c r="A196" s="25"/>
      <c r="B196" s="44"/>
      <c r="C196" s="25"/>
      <c r="D196" s="26"/>
      <c r="E196" s="51" t="s">
        <v>379</v>
      </c>
      <c r="F196" s="63">
        <f t="shared" ref="F196" si="65">SUM(F173+F192)</f>
        <v>5939000</v>
      </c>
      <c r="G196" s="63">
        <f>SUM(G173+G192)</f>
        <v>4454250</v>
      </c>
      <c r="H196" s="63">
        <f t="shared" ref="H196" si="66">SUM(H173+H192)</f>
        <v>6050500</v>
      </c>
      <c r="I196" s="62">
        <f t="shared" si="44"/>
        <v>101.87742044115171</v>
      </c>
    </row>
    <row r="197" spans="1:9" s="16" customFormat="1" ht="12.75">
      <c r="A197" s="10" t="s">
        <v>368</v>
      </c>
      <c r="B197" s="47"/>
      <c r="C197" s="47"/>
      <c r="D197" s="48"/>
      <c r="E197" s="93" t="s">
        <v>399</v>
      </c>
      <c r="F197" s="68"/>
      <c r="G197" s="68"/>
      <c r="H197" s="68"/>
      <c r="I197" s="61"/>
    </row>
    <row r="198" spans="1:9" s="20" customFormat="1" ht="13.5">
      <c r="A198" s="17"/>
      <c r="B198" s="17"/>
      <c r="C198" s="17">
        <v>610000</v>
      </c>
      <c r="D198" s="18">
        <v>1</v>
      </c>
      <c r="E198" s="17" t="s">
        <v>166</v>
      </c>
      <c r="F198" s="62">
        <f t="shared" ref="F198:H198" si="67">SUM(F199)</f>
        <v>34500</v>
      </c>
      <c r="G198" s="62">
        <f>SUM(G199)</f>
        <v>25875</v>
      </c>
      <c r="H198" s="62">
        <f t="shared" si="67"/>
        <v>34500</v>
      </c>
      <c r="I198" s="62">
        <f t="shared" si="44"/>
        <v>100</v>
      </c>
    </row>
    <row r="199" spans="1:9" s="24" customFormat="1" ht="13.5">
      <c r="A199" s="21"/>
      <c r="B199" s="43"/>
      <c r="C199" s="21">
        <v>613000</v>
      </c>
      <c r="D199" s="22" t="s">
        <v>10</v>
      </c>
      <c r="E199" s="21" t="s">
        <v>167</v>
      </c>
      <c r="F199" s="63">
        <f t="shared" ref="F199" si="68">SUM(F200:F202)</f>
        <v>34500</v>
      </c>
      <c r="G199" s="63">
        <f>SUM(G200:G202)</f>
        <v>25875</v>
      </c>
      <c r="H199" s="63">
        <f t="shared" ref="H199" si="69">SUM(H200:H202)</f>
        <v>34500</v>
      </c>
      <c r="I199" s="62">
        <f t="shared" si="44"/>
        <v>100</v>
      </c>
    </row>
    <row r="200" spans="1:9" s="16" customFormat="1" ht="13.5">
      <c r="A200" s="25"/>
      <c r="B200" s="44" t="s">
        <v>168</v>
      </c>
      <c r="C200" s="25">
        <v>613100</v>
      </c>
      <c r="D200" s="26" t="s">
        <v>12</v>
      </c>
      <c r="E200" s="25" t="s">
        <v>169</v>
      </c>
      <c r="F200" s="65">
        <v>4500</v>
      </c>
      <c r="G200" s="65">
        <f t="shared" ref="G200:G203" si="70">(F200/12)*9</f>
        <v>3375</v>
      </c>
      <c r="H200" s="65">
        <v>4500</v>
      </c>
      <c r="I200" s="62">
        <f t="shared" si="44"/>
        <v>100</v>
      </c>
    </row>
    <row r="201" spans="1:9" s="16" customFormat="1" ht="13.5">
      <c r="A201" s="25"/>
      <c r="B201" s="44" t="s">
        <v>168</v>
      </c>
      <c r="C201" s="25">
        <v>613900</v>
      </c>
      <c r="D201" s="26" t="s">
        <v>20</v>
      </c>
      <c r="E201" s="25" t="s">
        <v>416</v>
      </c>
      <c r="F201" s="65">
        <v>15000</v>
      </c>
      <c r="G201" s="65">
        <f t="shared" si="70"/>
        <v>11250</v>
      </c>
      <c r="H201" s="65">
        <v>15000</v>
      </c>
      <c r="I201" s="62">
        <f t="shared" si="44"/>
        <v>100</v>
      </c>
    </row>
    <row r="202" spans="1:9" s="16" customFormat="1" ht="13.5">
      <c r="A202" s="25"/>
      <c r="B202" s="44" t="s">
        <v>168</v>
      </c>
      <c r="C202" s="25">
        <v>613900</v>
      </c>
      <c r="D202" s="26" t="s">
        <v>23</v>
      </c>
      <c r="E202" s="25" t="s">
        <v>170</v>
      </c>
      <c r="F202" s="65">
        <v>15000</v>
      </c>
      <c r="G202" s="65">
        <f t="shared" si="70"/>
        <v>11250</v>
      </c>
      <c r="H202" s="65">
        <v>15000</v>
      </c>
      <c r="I202" s="62">
        <f t="shared" si="44"/>
        <v>100</v>
      </c>
    </row>
    <row r="203" spans="1:9" s="24" customFormat="1" ht="13.5">
      <c r="A203" s="21"/>
      <c r="B203" s="43" t="s">
        <v>168</v>
      </c>
      <c r="C203" s="21"/>
      <c r="D203" s="22" t="s">
        <v>291</v>
      </c>
      <c r="E203" s="21" t="s">
        <v>171</v>
      </c>
      <c r="F203" s="63">
        <v>20000</v>
      </c>
      <c r="G203" s="65">
        <f t="shared" si="70"/>
        <v>15000</v>
      </c>
      <c r="H203" s="63">
        <v>20000</v>
      </c>
      <c r="I203" s="62">
        <f t="shared" si="44"/>
        <v>100</v>
      </c>
    </row>
    <row r="204" spans="1:9" s="16" customFormat="1" ht="13.5">
      <c r="A204" s="25"/>
      <c r="B204" s="25"/>
      <c r="C204" s="25"/>
      <c r="D204" s="26"/>
      <c r="E204" s="51" t="s">
        <v>380</v>
      </c>
      <c r="F204" s="63">
        <f t="shared" ref="F204" si="71">SUM(F198+F203)</f>
        <v>54500</v>
      </c>
      <c r="G204" s="63">
        <f>SUM(G198+G203)</f>
        <v>40875</v>
      </c>
      <c r="H204" s="63">
        <f t="shared" ref="H204" si="72">SUM(H198+H203)</f>
        <v>54500</v>
      </c>
      <c r="I204" s="62">
        <f t="shared" si="44"/>
        <v>100</v>
      </c>
    </row>
    <row r="205" spans="1:9" s="16" customFormat="1" ht="12.75">
      <c r="A205" s="10" t="s">
        <v>369</v>
      </c>
      <c r="B205" s="47"/>
      <c r="C205" s="47"/>
      <c r="D205" s="48"/>
      <c r="E205" s="93" t="s">
        <v>400</v>
      </c>
      <c r="F205" s="68"/>
      <c r="G205" s="68"/>
      <c r="H205" s="68"/>
      <c r="I205" s="61"/>
    </row>
    <row r="206" spans="1:9" s="20" customFormat="1" ht="13.5">
      <c r="A206" s="17"/>
      <c r="B206" s="17"/>
      <c r="C206" s="17">
        <v>610000</v>
      </c>
      <c r="D206" s="18">
        <v>1</v>
      </c>
      <c r="E206" s="17" t="s">
        <v>166</v>
      </c>
      <c r="F206" s="62">
        <f t="shared" ref="F206:H206" si="73">SUM(F207)</f>
        <v>188000</v>
      </c>
      <c r="G206" s="62">
        <f>SUM(G207)</f>
        <v>141000</v>
      </c>
      <c r="H206" s="62">
        <f t="shared" si="73"/>
        <v>377500</v>
      </c>
      <c r="I206" s="62">
        <f t="shared" si="44"/>
        <v>200.79787234042553</v>
      </c>
    </row>
    <row r="207" spans="1:9" s="24" customFormat="1" ht="13.5">
      <c r="A207" s="21"/>
      <c r="B207" s="43"/>
      <c r="C207" s="21">
        <v>613000</v>
      </c>
      <c r="D207" s="22" t="s">
        <v>10</v>
      </c>
      <c r="E207" s="21" t="s">
        <v>167</v>
      </c>
      <c r="F207" s="63">
        <f t="shared" ref="F207" si="74">SUM(F208:F214)</f>
        <v>188000</v>
      </c>
      <c r="G207" s="63">
        <f>SUM(G208:G214)</f>
        <v>141000</v>
      </c>
      <c r="H207" s="63">
        <f t="shared" ref="H207" si="75">SUM(H208:H214)</f>
        <v>377500</v>
      </c>
      <c r="I207" s="62">
        <f t="shared" si="44"/>
        <v>200.79787234042553</v>
      </c>
    </row>
    <row r="208" spans="1:9" s="16" customFormat="1" ht="13.5">
      <c r="A208" s="25"/>
      <c r="B208" s="44" t="s">
        <v>168</v>
      </c>
      <c r="C208" s="25">
        <v>613100</v>
      </c>
      <c r="D208" s="26" t="s">
        <v>12</v>
      </c>
      <c r="E208" s="25" t="s">
        <v>169</v>
      </c>
      <c r="F208" s="65">
        <v>1000</v>
      </c>
      <c r="G208" s="65">
        <f t="shared" ref="G208:G214" si="76">(F208/12)*9</f>
        <v>750</v>
      </c>
      <c r="H208" s="65">
        <v>1000</v>
      </c>
      <c r="I208" s="62">
        <f t="shared" si="44"/>
        <v>100</v>
      </c>
    </row>
    <row r="209" spans="1:9" s="16" customFormat="1" ht="13.5">
      <c r="A209" s="25"/>
      <c r="B209" s="44" t="s">
        <v>168</v>
      </c>
      <c r="C209" s="25">
        <v>613900</v>
      </c>
      <c r="D209" s="26" t="s">
        <v>20</v>
      </c>
      <c r="E209" s="25" t="s">
        <v>416</v>
      </c>
      <c r="F209" s="65">
        <v>500</v>
      </c>
      <c r="G209" s="65">
        <f t="shared" si="76"/>
        <v>375</v>
      </c>
      <c r="H209" s="65">
        <v>500</v>
      </c>
      <c r="I209" s="62">
        <f t="shared" si="44"/>
        <v>100</v>
      </c>
    </row>
    <row r="210" spans="1:9" s="16" customFormat="1" ht="13.5">
      <c r="A210" s="25"/>
      <c r="B210" s="44" t="s">
        <v>168</v>
      </c>
      <c r="C210" s="25">
        <v>613900</v>
      </c>
      <c r="D210" s="26" t="s">
        <v>23</v>
      </c>
      <c r="E210" s="25" t="s">
        <v>170</v>
      </c>
      <c r="F210" s="65">
        <v>19500</v>
      </c>
      <c r="G210" s="65">
        <f t="shared" si="76"/>
        <v>14625</v>
      </c>
      <c r="H210" s="65">
        <v>25000</v>
      </c>
      <c r="I210" s="62">
        <f t="shared" si="44"/>
        <v>128.2051282051282</v>
      </c>
    </row>
    <row r="211" spans="1:9" s="16" customFormat="1" ht="13.5">
      <c r="A211" s="25"/>
      <c r="B211" s="44" t="s">
        <v>168</v>
      </c>
      <c r="C211" s="25">
        <v>613900</v>
      </c>
      <c r="D211" s="26" t="s">
        <v>175</v>
      </c>
      <c r="E211" s="25" t="s">
        <v>210</v>
      </c>
      <c r="F211" s="65">
        <v>20000</v>
      </c>
      <c r="G211" s="65">
        <f t="shared" si="76"/>
        <v>15000</v>
      </c>
      <c r="H211" s="65">
        <v>25000</v>
      </c>
      <c r="I211" s="62">
        <f t="shared" si="44"/>
        <v>125</v>
      </c>
    </row>
    <row r="212" spans="1:9" s="16" customFormat="1" ht="13.5">
      <c r="A212" s="25"/>
      <c r="B212" s="44" t="s">
        <v>168</v>
      </c>
      <c r="C212" s="25">
        <v>613900</v>
      </c>
      <c r="D212" s="26" t="s">
        <v>176</v>
      </c>
      <c r="E212" s="25" t="s">
        <v>434</v>
      </c>
      <c r="F212" s="65">
        <v>20000</v>
      </c>
      <c r="G212" s="65">
        <f t="shared" si="76"/>
        <v>15000</v>
      </c>
      <c r="H212" s="65">
        <v>199000</v>
      </c>
      <c r="I212" s="62">
        <f t="shared" si="44"/>
        <v>994.99999999999989</v>
      </c>
    </row>
    <row r="213" spans="1:9" s="16" customFormat="1" ht="13.5">
      <c r="A213" s="25"/>
      <c r="B213" s="44" t="s">
        <v>168</v>
      </c>
      <c r="C213" s="25">
        <v>613900</v>
      </c>
      <c r="D213" s="26" t="s">
        <v>177</v>
      </c>
      <c r="E213" s="25" t="s">
        <v>268</v>
      </c>
      <c r="F213" s="65">
        <v>112000</v>
      </c>
      <c r="G213" s="65">
        <f t="shared" si="76"/>
        <v>84000</v>
      </c>
      <c r="H213" s="65">
        <v>112000</v>
      </c>
      <c r="I213" s="62">
        <f t="shared" si="44"/>
        <v>100</v>
      </c>
    </row>
    <row r="214" spans="1:9" s="16" customFormat="1" ht="13.5">
      <c r="A214" s="25"/>
      <c r="B214" s="44" t="s">
        <v>226</v>
      </c>
      <c r="C214" s="25">
        <v>613900</v>
      </c>
      <c r="D214" s="26" t="s">
        <v>178</v>
      </c>
      <c r="E214" s="25" t="s">
        <v>260</v>
      </c>
      <c r="F214" s="65">
        <v>15000</v>
      </c>
      <c r="G214" s="65">
        <f t="shared" si="76"/>
        <v>11250</v>
      </c>
      <c r="H214" s="65">
        <v>15000</v>
      </c>
      <c r="I214" s="62">
        <f t="shared" si="44"/>
        <v>100</v>
      </c>
    </row>
    <row r="215" spans="1:9" s="16" customFormat="1" ht="13.5">
      <c r="A215" s="25"/>
      <c r="B215" s="25"/>
      <c r="C215" s="25"/>
      <c r="D215" s="26"/>
      <c r="E215" s="51" t="s">
        <v>381</v>
      </c>
      <c r="F215" s="63">
        <f t="shared" ref="F215" si="77">SUM(F206)</f>
        <v>188000</v>
      </c>
      <c r="G215" s="63">
        <f>SUM(G206)</f>
        <v>141000</v>
      </c>
      <c r="H215" s="63">
        <f t="shared" ref="H215" si="78">SUM(H206)</f>
        <v>377500</v>
      </c>
      <c r="I215" s="62">
        <f t="shared" si="44"/>
        <v>200.79787234042553</v>
      </c>
    </row>
    <row r="216" spans="1:9" s="16" customFormat="1" ht="12.75">
      <c r="A216" s="10" t="s">
        <v>370</v>
      </c>
      <c r="B216" s="47"/>
      <c r="C216" s="47"/>
      <c r="D216" s="48"/>
      <c r="E216" s="93" t="s">
        <v>401</v>
      </c>
      <c r="F216" s="68"/>
      <c r="G216" s="68"/>
      <c r="H216" s="68"/>
      <c r="I216" s="61"/>
    </row>
    <row r="217" spans="1:9" s="20" customFormat="1" ht="13.5">
      <c r="A217" s="17"/>
      <c r="B217" s="17"/>
      <c r="C217" s="17">
        <v>610000</v>
      </c>
      <c r="D217" s="18">
        <v>1</v>
      </c>
      <c r="E217" s="17" t="s">
        <v>166</v>
      </c>
      <c r="F217" s="62">
        <f t="shared" ref="F217:H217" si="79">SUM(F218)</f>
        <v>4000</v>
      </c>
      <c r="G217" s="62">
        <f>SUM(G218)</f>
        <v>3000</v>
      </c>
      <c r="H217" s="62">
        <f t="shared" si="79"/>
        <v>3500</v>
      </c>
      <c r="I217" s="62">
        <f t="shared" si="44"/>
        <v>87.5</v>
      </c>
    </row>
    <row r="218" spans="1:9" s="24" customFormat="1" ht="13.5">
      <c r="A218" s="21"/>
      <c r="B218" s="43"/>
      <c r="C218" s="21">
        <v>613000</v>
      </c>
      <c r="D218" s="22" t="s">
        <v>10</v>
      </c>
      <c r="E218" s="21" t="s">
        <v>167</v>
      </c>
      <c r="F218" s="63">
        <f t="shared" ref="F218" si="80">SUM(F219:F221)</f>
        <v>4000</v>
      </c>
      <c r="G218" s="63">
        <f>SUM(G219:G221)</f>
        <v>3000</v>
      </c>
      <c r="H218" s="63">
        <f t="shared" ref="H218" si="81">SUM(H219:H221)</f>
        <v>3500</v>
      </c>
      <c r="I218" s="62">
        <f t="shared" si="44"/>
        <v>87.5</v>
      </c>
    </row>
    <row r="219" spans="1:9" s="16" customFormat="1" ht="13.5">
      <c r="A219" s="25"/>
      <c r="B219" s="44" t="s">
        <v>168</v>
      </c>
      <c r="C219" s="25">
        <v>613100</v>
      </c>
      <c r="D219" s="26" t="s">
        <v>12</v>
      </c>
      <c r="E219" s="25" t="s">
        <v>169</v>
      </c>
      <c r="F219" s="65">
        <v>1000</v>
      </c>
      <c r="G219" s="65">
        <f t="shared" ref="G219:G221" si="82">(F219/12)*9</f>
        <v>750</v>
      </c>
      <c r="H219" s="65">
        <v>1000</v>
      </c>
      <c r="I219" s="62">
        <f t="shared" ref="I219:I282" si="83">SUM(H219/F219)*100</f>
        <v>100</v>
      </c>
    </row>
    <row r="220" spans="1:9" s="16" customFormat="1" ht="13.5">
      <c r="A220" s="25"/>
      <c r="B220" s="44" t="s">
        <v>168</v>
      </c>
      <c r="C220" s="25">
        <v>613900</v>
      </c>
      <c r="D220" s="26" t="s">
        <v>20</v>
      </c>
      <c r="E220" s="25" t="s">
        <v>416</v>
      </c>
      <c r="F220" s="65">
        <v>500</v>
      </c>
      <c r="G220" s="65">
        <f t="shared" si="82"/>
        <v>375</v>
      </c>
      <c r="H220" s="65">
        <v>500</v>
      </c>
      <c r="I220" s="62">
        <f t="shared" si="83"/>
        <v>100</v>
      </c>
    </row>
    <row r="221" spans="1:9" s="16" customFormat="1" ht="13.5">
      <c r="A221" s="25"/>
      <c r="B221" s="44" t="s">
        <v>168</v>
      </c>
      <c r="C221" s="25">
        <v>613900</v>
      </c>
      <c r="D221" s="26" t="s">
        <v>23</v>
      </c>
      <c r="E221" s="25" t="s">
        <v>170</v>
      </c>
      <c r="F221" s="65">
        <v>2500</v>
      </c>
      <c r="G221" s="65">
        <f t="shared" si="82"/>
        <v>1875</v>
      </c>
      <c r="H221" s="65">
        <v>2000</v>
      </c>
      <c r="I221" s="62">
        <f t="shared" si="83"/>
        <v>80</v>
      </c>
    </row>
    <row r="222" spans="1:9" s="16" customFormat="1" ht="13.5">
      <c r="A222" s="25"/>
      <c r="B222" s="25"/>
      <c r="C222" s="25"/>
      <c r="D222" s="26"/>
      <c r="E222" s="51" t="s">
        <v>382</v>
      </c>
      <c r="F222" s="63">
        <f t="shared" ref="F222" si="84">SUM(F217)</f>
        <v>4000</v>
      </c>
      <c r="G222" s="63">
        <f>SUM(G217)</f>
        <v>3000</v>
      </c>
      <c r="H222" s="63">
        <f t="shared" ref="H222" si="85">SUM(H217)</f>
        <v>3500</v>
      </c>
      <c r="I222" s="62">
        <f t="shared" si="83"/>
        <v>87.5</v>
      </c>
    </row>
    <row r="223" spans="1:9" s="16" customFormat="1" ht="12.75">
      <c r="A223" s="10" t="s">
        <v>371</v>
      </c>
      <c r="B223" s="13"/>
      <c r="C223" s="13"/>
      <c r="D223" s="14"/>
      <c r="E223" s="95" t="s">
        <v>402</v>
      </c>
      <c r="F223" s="61"/>
      <c r="G223" s="61"/>
      <c r="H223" s="61"/>
      <c r="I223" s="61"/>
    </row>
    <row r="224" spans="1:9" s="20" customFormat="1" ht="13.5">
      <c r="A224" s="17"/>
      <c r="B224" s="17"/>
      <c r="C224" s="17">
        <v>610000</v>
      </c>
      <c r="D224" s="18">
        <v>1</v>
      </c>
      <c r="E224" s="17" t="s">
        <v>166</v>
      </c>
      <c r="F224" s="62">
        <f t="shared" ref="F224:H224" si="86">SUM(F225)</f>
        <v>4000</v>
      </c>
      <c r="G224" s="62">
        <f>SUM(G225)</f>
        <v>3000</v>
      </c>
      <c r="H224" s="62">
        <f t="shared" si="86"/>
        <v>4000</v>
      </c>
      <c r="I224" s="62">
        <f t="shared" si="83"/>
        <v>100</v>
      </c>
    </row>
    <row r="225" spans="1:9" s="24" customFormat="1" ht="13.5">
      <c r="A225" s="21"/>
      <c r="B225" s="43"/>
      <c r="C225" s="21">
        <v>613000</v>
      </c>
      <c r="D225" s="22" t="s">
        <v>10</v>
      </c>
      <c r="E225" s="21" t="s">
        <v>167</v>
      </c>
      <c r="F225" s="63">
        <f t="shared" ref="F225" si="87">SUM(F226:F228)</f>
        <v>4000</v>
      </c>
      <c r="G225" s="63">
        <f>SUM(G226:G228)</f>
        <v>3000</v>
      </c>
      <c r="H225" s="63">
        <f t="shared" ref="H225" si="88">SUM(H226:H228)</f>
        <v>4000</v>
      </c>
      <c r="I225" s="62">
        <f t="shared" si="83"/>
        <v>100</v>
      </c>
    </row>
    <row r="226" spans="1:9" s="16" customFormat="1" ht="13.5">
      <c r="A226" s="25"/>
      <c r="B226" s="44" t="s">
        <v>191</v>
      </c>
      <c r="C226" s="25">
        <v>613100</v>
      </c>
      <c r="D226" s="26" t="s">
        <v>12</v>
      </c>
      <c r="E226" s="25" t="s">
        <v>169</v>
      </c>
      <c r="F226" s="65">
        <v>1000</v>
      </c>
      <c r="G226" s="65">
        <f t="shared" ref="G226:G228" si="89">(F226/12)*9</f>
        <v>750</v>
      </c>
      <c r="H226" s="65">
        <v>1000</v>
      </c>
      <c r="I226" s="62">
        <f t="shared" si="83"/>
        <v>100</v>
      </c>
    </row>
    <row r="227" spans="1:9" s="16" customFormat="1" ht="13.5">
      <c r="A227" s="25"/>
      <c r="B227" s="44" t="s">
        <v>191</v>
      </c>
      <c r="C227" s="25">
        <v>613900</v>
      </c>
      <c r="D227" s="26" t="s">
        <v>20</v>
      </c>
      <c r="E227" s="25" t="s">
        <v>416</v>
      </c>
      <c r="F227" s="65">
        <v>500</v>
      </c>
      <c r="G227" s="65">
        <f t="shared" si="89"/>
        <v>375</v>
      </c>
      <c r="H227" s="65">
        <v>500</v>
      </c>
      <c r="I227" s="62">
        <f t="shared" si="83"/>
        <v>100</v>
      </c>
    </row>
    <row r="228" spans="1:9" s="16" customFormat="1" ht="13.5">
      <c r="A228" s="25"/>
      <c r="B228" s="44" t="s">
        <v>191</v>
      </c>
      <c r="C228" s="25">
        <v>613900</v>
      </c>
      <c r="D228" s="26" t="s">
        <v>20</v>
      </c>
      <c r="E228" s="25" t="s">
        <v>170</v>
      </c>
      <c r="F228" s="65">
        <v>2500</v>
      </c>
      <c r="G228" s="65">
        <f t="shared" si="89"/>
        <v>1875</v>
      </c>
      <c r="H228" s="65">
        <v>2500</v>
      </c>
      <c r="I228" s="62">
        <f t="shared" si="83"/>
        <v>100</v>
      </c>
    </row>
    <row r="229" spans="1:9" s="16" customFormat="1" ht="13.5">
      <c r="A229" s="25"/>
      <c r="B229" s="25"/>
      <c r="C229" s="25"/>
      <c r="D229" s="26"/>
      <c r="E229" s="51" t="s">
        <v>383</v>
      </c>
      <c r="F229" s="63">
        <f t="shared" ref="F229" si="90">SUM(F224)</f>
        <v>4000</v>
      </c>
      <c r="G229" s="63">
        <f>SUM(G224)</f>
        <v>3000</v>
      </c>
      <c r="H229" s="63">
        <f t="shared" ref="H229" si="91">SUM(H224)</f>
        <v>4000</v>
      </c>
      <c r="I229" s="62">
        <f t="shared" si="83"/>
        <v>100</v>
      </c>
    </row>
    <row r="230" spans="1:9" s="16" customFormat="1" ht="12.75" customHeight="1">
      <c r="A230" s="46" t="s">
        <v>372</v>
      </c>
      <c r="B230" s="47"/>
      <c r="C230" s="47"/>
      <c r="D230" s="48"/>
      <c r="E230" s="94" t="s">
        <v>403</v>
      </c>
      <c r="F230" s="68"/>
      <c r="G230" s="68"/>
      <c r="H230" s="68"/>
      <c r="I230" s="61"/>
    </row>
    <row r="231" spans="1:9" s="20" customFormat="1" ht="13.5">
      <c r="A231" s="17"/>
      <c r="B231" s="17"/>
      <c r="C231" s="17">
        <v>610000</v>
      </c>
      <c r="D231" s="18">
        <v>1</v>
      </c>
      <c r="E231" s="17" t="s">
        <v>166</v>
      </c>
      <c r="F231" s="62">
        <f t="shared" ref="F231:H231" si="92">SUM(F232+F235+F237+F248)</f>
        <v>6501100</v>
      </c>
      <c r="G231" s="62">
        <f t="shared" si="92"/>
        <v>4875825</v>
      </c>
      <c r="H231" s="62">
        <f t="shared" si="92"/>
        <v>6658500</v>
      </c>
      <c r="I231" s="62">
        <f t="shared" si="83"/>
        <v>102.42112873206072</v>
      </c>
    </row>
    <row r="232" spans="1:9" s="24" customFormat="1" ht="13.5">
      <c r="A232" s="21"/>
      <c r="B232" s="43"/>
      <c r="C232" s="21">
        <v>611000</v>
      </c>
      <c r="D232" s="22" t="s">
        <v>10</v>
      </c>
      <c r="E232" s="21" t="s">
        <v>243</v>
      </c>
      <c r="F232" s="63">
        <f t="shared" ref="F232" si="93">SUM(F233+F234)</f>
        <v>690000</v>
      </c>
      <c r="G232" s="63">
        <f>SUM(G233+G234)</f>
        <v>517500</v>
      </c>
      <c r="H232" s="63">
        <f t="shared" ref="H232" si="94">SUM(H233+H234)</f>
        <v>720000</v>
      </c>
      <c r="I232" s="62">
        <f t="shared" si="83"/>
        <v>104.34782608695652</v>
      </c>
    </row>
    <row r="233" spans="1:9" s="16" customFormat="1" ht="13.5">
      <c r="A233" s="25"/>
      <c r="B233" s="44">
        <v>1091</v>
      </c>
      <c r="C233" s="25">
        <v>611100</v>
      </c>
      <c r="D233" s="26" t="s">
        <v>12</v>
      </c>
      <c r="E233" s="25" t="s">
        <v>244</v>
      </c>
      <c r="F233" s="65">
        <v>570000</v>
      </c>
      <c r="G233" s="65">
        <f t="shared" ref="G233:G234" si="95">(F233/12)*9</f>
        <v>427500</v>
      </c>
      <c r="H233" s="65">
        <v>610000</v>
      </c>
      <c r="I233" s="62">
        <f t="shared" si="83"/>
        <v>107.01754385964912</v>
      </c>
    </row>
    <row r="234" spans="1:9" s="16" customFormat="1" ht="13.5">
      <c r="A234" s="25"/>
      <c r="B234" s="44">
        <v>1091</v>
      </c>
      <c r="C234" s="25">
        <v>611200</v>
      </c>
      <c r="D234" s="26" t="s">
        <v>20</v>
      </c>
      <c r="E234" s="25" t="s">
        <v>245</v>
      </c>
      <c r="F234" s="65">
        <v>120000</v>
      </c>
      <c r="G234" s="65">
        <f t="shared" si="95"/>
        <v>90000</v>
      </c>
      <c r="H234" s="65">
        <v>110000</v>
      </c>
      <c r="I234" s="62">
        <f t="shared" si="83"/>
        <v>91.666666666666657</v>
      </c>
    </row>
    <row r="235" spans="1:9" s="24" customFormat="1" ht="13.5">
      <c r="A235" s="21"/>
      <c r="B235" s="43"/>
      <c r="C235" s="21">
        <v>612000</v>
      </c>
      <c r="D235" s="22" t="s">
        <v>29</v>
      </c>
      <c r="E235" s="21" t="s">
        <v>246</v>
      </c>
      <c r="F235" s="63">
        <f t="shared" ref="F235:H235" si="96">SUM(F236)</f>
        <v>55000</v>
      </c>
      <c r="G235" s="63">
        <f>SUM(G236)</f>
        <v>41250</v>
      </c>
      <c r="H235" s="63">
        <f t="shared" si="96"/>
        <v>30500</v>
      </c>
      <c r="I235" s="62">
        <f t="shared" si="83"/>
        <v>55.454545454545453</v>
      </c>
    </row>
    <row r="236" spans="1:9" s="16" customFormat="1" ht="13.5">
      <c r="A236" s="25"/>
      <c r="B236" s="44">
        <v>1091</v>
      </c>
      <c r="C236" s="25">
        <v>612100</v>
      </c>
      <c r="D236" s="26" t="s">
        <v>31</v>
      </c>
      <c r="E236" s="25" t="s">
        <v>246</v>
      </c>
      <c r="F236" s="65">
        <v>55000</v>
      </c>
      <c r="G236" s="65">
        <f t="shared" ref="G236" si="97">(F236/12)*9</f>
        <v>41250</v>
      </c>
      <c r="H236" s="65">
        <v>30500</v>
      </c>
      <c r="I236" s="62">
        <f t="shared" si="83"/>
        <v>55.454545454545453</v>
      </c>
    </row>
    <row r="237" spans="1:9" s="24" customFormat="1" ht="13.5">
      <c r="A237" s="21"/>
      <c r="B237" s="43"/>
      <c r="C237" s="21">
        <v>613000</v>
      </c>
      <c r="D237" s="22" t="s">
        <v>45</v>
      </c>
      <c r="E237" s="21" t="s">
        <v>167</v>
      </c>
      <c r="F237" s="63">
        <f t="shared" ref="F237" si="98">SUM(F238:F247)</f>
        <v>188600</v>
      </c>
      <c r="G237" s="63">
        <f>SUM(G238:G247)</f>
        <v>141450</v>
      </c>
      <c r="H237" s="63">
        <f t="shared" ref="H237" si="99">SUM(H238:H247)</f>
        <v>198000</v>
      </c>
      <c r="I237" s="62">
        <f t="shared" si="83"/>
        <v>104.98409331919407</v>
      </c>
    </row>
    <row r="238" spans="1:9" s="16" customFormat="1" ht="13.5">
      <c r="A238" s="25"/>
      <c r="B238" s="44">
        <v>1091</v>
      </c>
      <c r="C238" s="25">
        <v>613100</v>
      </c>
      <c r="D238" s="26" t="s">
        <v>47</v>
      </c>
      <c r="E238" s="25" t="s">
        <v>169</v>
      </c>
      <c r="F238" s="65">
        <v>1000</v>
      </c>
      <c r="G238" s="65">
        <f t="shared" ref="G238:G247" si="100">(F238/12)*9</f>
        <v>750</v>
      </c>
      <c r="H238" s="65">
        <v>1000</v>
      </c>
      <c r="I238" s="62">
        <f t="shared" si="83"/>
        <v>100</v>
      </c>
    </row>
    <row r="239" spans="1:9" s="16" customFormat="1" ht="13.5">
      <c r="A239" s="25"/>
      <c r="B239" s="44">
        <v>1091</v>
      </c>
      <c r="C239" s="25">
        <v>613200</v>
      </c>
      <c r="D239" s="26" t="s">
        <v>50</v>
      </c>
      <c r="E239" s="25" t="s">
        <v>248</v>
      </c>
      <c r="F239" s="65">
        <v>12000</v>
      </c>
      <c r="G239" s="65">
        <f t="shared" si="100"/>
        <v>9000</v>
      </c>
      <c r="H239" s="65">
        <v>15000</v>
      </c>
      <c r="I239" s="62">
        <f t="shared" si="83"/>
        <v>125</v>
      </c>
    </row>
    <row r="240" spans="1:9" s="16" customFormat="1" ht="13.5">
      <c r="A240" s="25"/>
      <c r="B240" s="44">
        <v>1091</v>
      </c>
      <c r="C240" s="25">
        <v>613300</v>
      </c>
      <c r="D240" s="26" t="s">
        <v>249</v>
      </c>
      <c r="E240" s="25" t="s">
        <v>250</v>
      </c>
      <c r="F240" s="65">
        <v>17000</v>
      </c>
      <c r="G240" s="65">
        <f t="shared" si="100"/>
        <v>12750</v>
      </c>
      <c r="H240" s="65">
        <v>20000</v>
      </c>
      <c r="I240" s="62">
        <f t="shared" si="83"/>
        <v>117.64705882352942</v>
      </c>
    </row>
    <row r="241" spans="1:9" s="16" customFormat="1" ht="24.75">
      <c r="A241" s="25"/>
      <c r="B241" s="44">
        <v>1091</v>
      </c>
      <c r="C241" s="25">
        <v>613300</v>
      </c>
      <c r="D241" s="26" t="s">
        <v>251</v>
      </c>
      <c r="E241" s="80" t="s">
        <v>465</v>
      </c>
      <c r="F241" s="65">
        <v>110000</v>
      </c>
      <c r="G241" s="65">
        <f t="shared" si="100"/>
        <v>82500</v>
      </c>
      <c r="H241" s="65">
        <v>110000</v>
      </c>
      <c r="I241" s="62">
        <f t="shared" si="83"/>
        <v>100</v>
      </c>
    </row>
    <row r="242" spans="1:9" s="16" customFormat="1" ht="13.5">
      <c r="A242" s="25"/>
      <c r="B242" s="44">
        <v>1091</v>
      </c>
      <c r="C242" s="25">
        <v>613400</v>
      </c>
      <c r="D242" s="26" t="s">
        <v>253</v>
      </c>
      <c r="E242" s="25" t="s">
        <v>252</v>
      </c>
      <c r="F242" s="65">
        <v>17100</v>
      </c>
      <c r="G242" s="65">
        <f t="shared" si="100"/>
        <v>12825</v>
      </c>
      <c r="H242" s="65">
        <v>18000</v>
      </c>
      <c r="I242" s="62">
        <f t="shared" si="83"/>
        <v>105.26315789473684</v>
      </c>
    </row>
    <row r="243" spans="1:9" s="16" customFormat="1" ht="13.5">
      <c r="A243" s="25"/>
      <c r="B243" s="44">
        <v>1091</v>
      </c>
      <c r="C243" s="25">
        <v>614500</v>
      </c>
      <c r="D243" s="26" t="s">
        <v>255</v>
      </c>
      <c r="E243" s="25" t="s">
        <v>306</v>
      </c>
      <c r="F243" s="65">
        <v>1000</v>
      </c>
      <c r="G243" s="65">
        <f t="shared" si="100"/>
        <v>750</v>
      </c>
      <c r="H243" s="65">
        <v>2000</v>
      </c>
      <c r="I243" s="62">
        <f t="shared" si="83"/>
        <v>200</v>
      </c>
    </row>
    <row r="244" spans="1:9" s="16" customFormat="1" ht="13.5">
      <c r="A244" s="25"/>
      <c r="B244" s="44">
        <v>1091</v>
      </c>
      <c r="C244" s="25">
        <v>613700</v>
      </c>
      <c r="D244" s="26" t="s">
        <v>257</v>
      </c>
      <c r="E244" s="25" t="s">
        <v>256</v>
      </c>
      <c r="F244" s="65">
        <v>2000</v>
      </c>
      <c r="G244" s="65">
        <f t="shared" si="100"/>
        <v>1500</v>
      </c>
      <c r="H244" s="65">
        <v>5000</v>
      </c>
      <c r="I244" s="62">
        <f t="shared" si="83"/>
        <v>250</v>
      </c>
    </row>
    <row r="245" spans="1:9" s="16" customFormat="1" ht="13.5">
      <c r="A245" s="25"/>
      <c r="B245" s="44">
        <v>1091</v>
      </c>
      <c r="C245" s="25">
        <v>613800</v>
      </c>
      <c r="D245" s="26" t="s">
        <v>323</v>
      </c>
      <c r="E245" s="25" t="s">
        <v>270</v>
      </c>
      <c r="F245" s="65">
        <v>7000</v>
      </c>
      <c r="G245" s="65">
        <f t="shared" si="100"/>
        <v>5250</v>
      </c>
      <c r="H245" s="65">
        <v>7000</v>
      </c>
      <c r="I245" s="62">
        <f t="shared" si="83"/>
        <v>100</v>
      </c>
    </row>
    <row r="246" spans="1:9" s="16" customFormat="1" ht="13.5">
      <c r="A246" s="25"/>
      <c r="B246" s="44">
        <v>1091</v>
      </c>
      <c r="C246" s="25">
        <v>613900</v>
      </c>
      <c r="D246" s="26" t="s">
        <v>361</v>
      </c>
      <c r="E246" s="25" t="s">
        <v>416</v>
      </c>
      <c r="F246" s="65">
        <v>500</v>
      </c>
      <c r="G246" s="65">
        <f t="shared" si="100"/>
        <v>375</v>
      </c>
      <c r="H246" s="65">
        <v>1000</v>
      </c>
      <c r="I246" s="62">
        <f t="shared" si="83"/>
        <v>200</v>
      </c>
    </row>
    <row r="247" spans="1:9" s="16" customFormat="1" ht="13.5">
      <c r="A247" s="25"/>
      <c r="B247" s="44">
        <v>1091</v>
      </c>
      <c r="C247" s="25">
        <v>613900</v>
      </c>
      <c r="D247" s="26" t="s">
        <v>432</v>
      </c>
      <c r="E247" s="25" t="s">
        <v>170</v>
      </c>
      <c r="F247" s="65">
        <v>21000</v>
      </c>
      <c r="G247" s="65">
        <f t="shared" si="100"/>
        <v>15750</v>
      </c>
      <c r="H247" s="65">
        <v>19000</v>
      </c>
      <c r="I247" s="62">
        <f t="shared" si="83"/>
        <v>90.476190476190482</v>
      </c>
    </row>
    <row r="248" spans="1:9" s="24" customFormat="1" ht="13.5">
      <c r="A248" s="21"/>
      <c r="B248" s="43"/>
      <c r="C248" s="21">
        <v>614000</v>
      </c>
      <c r="D248" s="22" t="s">
        <v>261</v>
      </c>
      <c r="E248" s="21" t="s">
        <v>180</v>
      </c>
      <c r="F248" s="63">
        <f t="shared" ref="F248" si="101">SUM(F249:F256)</f>
        <v>5567500</v>
      </c>
      <c r="G248" s="63">
        <f>SUM(G249:G256)</f>
        <v>4175625</v>
      </c>
      <c r="H248" s="63">
        <f t="shared" ref="H248" si="102">SUM(H249:H256)</f>
        <v>5710000</v>
      </c>
      <c r="I248" s="62">
        <f t="shared" si="83"/>
        <v>102.55949708127525</v>
      </c>
    </row>
    <row r="249" spans="1:9" s="16" customFormat="1" ht="13.5">
      <c r="A249" s="25"/>
      <c r="B249" s="44">
        <v>1091</v>
      </c>
      <c r="C249" s="25">
        <v>614200</v>
      </c>
      <c r="D249" s="26" t="s">
        <v>262</v>
      </c>
      <c r="E249" s="25" t="s">
        <v>334</v>
      </c>
      <c r="F249" s="65">
        <v>100000</v>
      </c>
      <c r="G249" s="65">
        <f t="shared" ref="G249:G256" si="103">(F249/12)*9</f>
        <v>75000</v>
      </c>
      <c r="H249" s="65">
        <v>100000</v>
      </c>
      <c r="I249" s="62">
        <f t="shared" si="83"/>
        <v>100</v>
      </c>
    </row>
    <row r="250" spans="1:9" s="16" customFormat="1" ht="13.5">
      <c r="A250" s="25"/>
      <c r="B250" s="44">
        <v>1091</v>
      </c>
      <c r="C250" s="25">
        <v>614200</v>
      </c>
      <c r="D250" s="26" t="s">
        <v>263</v>
      </c>
      <c r="E250" s="25" t="s">
        <v>271</v>
      </c>
      <c r="F250" s="65">
        <v>5000000</v>
      </c>
      <c r="G250" s="65">
        <f t="shared" si="103"/>
        <v>3750000</v>
      </c>
      <c r="H250" s="65">
        <v>5000000</v>
      </c>
      <c r="I250" s="62">
        <f t="shared" si="83"/>
        <v>100</v>
      </c>
    </row>
    <row r="251" spans="1:9" s="16" customFormat="1" ht="13.5">
      <c r="A251" s="25"/>
      <c r="B251" s="44">
        <v>1091</v>
      </c>
      <c r="C251" s="25">
        <v>614200</v>
      </c>
      <c r="D251" s="26" t="s">
        <v>265</v>
      </c>
      <c r="E251" s="25" t="s">
        <v>414</v>
      </c>
      <c r="F251" s="65">
        <v>350000</v>
      </c>
      <c r="G251" s="65">
        <f t="shared" si="103"/>
        <v>262500</v>
      </c>
      <c r="H251" s="65">
        <v>500000</v>
      </c>
      <c r="I251" s="62">
        <f t="shared" si="83"/>
        <v>142.85714285714286</v>
      </c>
    </row>
    <row r="252" spans="1:9" s="16" customFormat="1" ht="13.5" hidden="1">
      <c r="A252" s="25"/>
      <c r="B252" s="44"/>
      <c r="C252" s="25"/>
      <c r="D252" s="26"/>
      <c r="E252" s="25"/>
      <c r="F252" s="65"/>
      <c r="G252" s="65"/>
      <c r="H252" s="65"/>
      <c r="I252" s="62" t="e">
        <f t="shared" si="83"/>
        <v>#DIV/0!</v>
      </c>
    </row>
    <row r="253" spans="1:9" s="16" customFormat="1" ht="13.5">
      <c r="A253" s="25"/>
      <c r="B253" s="44">
        <v>1091</v>
      </c>
      <c r="C253" s="25">
        <v>614200</v>
      </c>
      <c r="D253" s="26" t="s">
        <v>276</v>
      </c>
      <c r="E253" s="25" t="s">
        <v>390</v>
      </c>
      <c r="F253" s="65">
        <v>30000</v>
      </c>
      <c r="G253" s="65">
        <f t="shared" si="103"/>
        <v>22500</v>
      </c>
      <c r="H253" s="65">
        <v>30000</v>
      </c>
      <c r="I253" s="62">
        <f t="shared" si="83"/>
        <v>100</v>
      </c>
    </row>
    <row r="254" spans="1:9" s="16" customFormat="1" ht="13.5">
      <c r="A254" s="25"/>
      <c r="B254" s="44">
        <v>1091</v>
      </c>
      <c r="C254" s="25">
        <v>614200</v>
      </c>
      <c r="D254" s="26" t="s">
        <v>279</v>
      </c>
      <c r="E254" s="25" t="s">
        <v>395</v>
      </c>
      <c r="F254" s="65">
        <v>30000</v>
      </c>
      <c r="G254" s="65">
        <f t="shared" si="103"/>
        <v>22500</v>
      </c>
      <c r="H254" s="65">
        <v>30000</v>
      </c>
      <c r="I254" s="62">
        <f t="shared" si="83"/>
        <v>100</v>
      </c>
    </row>
    <row r="255" spans="1:9" s="16" customFormat="1" ht="13.5">
      <c r="A255" s="25"/>
      <c r="B255" s="44">
        <v>1091</v>
      </c>
      <c r="C255" s="25">
        <v>614200</v>
      </c>
      <c r="D255" s="26" t="s">
        <v>280</v>
      </c>
      <c r="E255" s="25" t="s">
        <v>391</v>
      </c>
      <c r="F255" s="65">
        <v>50000</v>
      </c>
      <c r="G255" s="65">
        <f t="shared" ref="G255" si="104">(F255/12)*9</f>
        <v>37500</v>
      </c>
      <c r="H255" s="65">
        <v>50000</v>
      </c>
      <c r="I255" s="62">
        <f t="shared" si="83"/>
        <v>100</v>
      </c>
    </row>
    <row r="256" spans="1:9" s="16" customFormat="1" ht="13.5">
      <c r="A256" s="25"/>
      <c r="B256" s="44">
        <v>1091</v>
      </c>
      <c r="C256" s="25">
        <v>614800</v>
      </c>
      <c r="D256" s="26" t="s">
        <v>282</v>
      </c>
      <c r="E256" s="25" t="s">
        <v>467</v>
      </c>
      <c r="F256" s="65">
        <v>7500</v>
      </c>
      <c r="G256" s="65">
        <f t="shared" si="103"/>
        <v>5625</v>
      </c>
      <c r="H256" s="65">
        <v>0</v>
      </c>
      <c r="I256" s="62">
        <f t="shared" si="83"/>
        <v>0</v>
      </c>
    </row>
    <row r="257" spans="1:9" s="24" customFormat="1" ht="13.5">
      <c r="A257" s="21"/>
      <c r="B257" s="43"/>
      <c r="C257" s="21">
        <v>821000</v>
      </c>
      <c r="D257" s="22">
        <v>2</v>
      </c>
      <c r="E257" s="51" t="s">
        <v>196</v>
      </c>
      <c r="F257" s="63">
        <f>SUM(F258+F259)</f>
        <v>68000</v>
      </c>
      <c r="G257" s="63">
        <f>SUM(G258)</f>
        <v>3750</v>
      </c>
      <c r="H257" s="63">
        <f>SUM(H258+H259)</f>
        <v>9575</v>
      </c>
      <c r="I257" s="62">
        <f t="shared" si="83"/>
        <v>14.080882352941176</v>
      </c>
    </row>
    <row r="258" spans="1:9" s="16" customFormat="1" ht="13.5">
      <c r="A258" s="25"/>
      <c r="B258" s="44" t="s">
        <v>247</v>
      </c>
      <c r="C258" s="25">
        <v>821300</v>
      </c>
      <c r="D258" s="26" t="s">
        <v>54</v>
      </c>
      <c r="E258" s="25" t="s">
        <v>266</v>
      </c>
      <c r="F258" s="65">
        <v>5000</v>
      </c>
      <c r="G258" s="65">
        <f t="shared" ref="G258:G259" si="105">(F258/12)*9</f>
        <v>3750</v>
      </c>
      <c r="H258" s="65">
        <v>9575</v>
      </c>
      <c r="I258" s="62">
        <f t="shared" si="83"/>
        <v>191.5</v>
      </c>
    </row>
    <row r="259" spans="1:9" s="16" customFormat="1" ht="13.5">
      <c r="A259" s="32"/>
      <c r="B259" s="92" t="s">
        <v>247</v>
      </c>
      <c r="C259" s="32">
        <v>821600</v>
      </c>
      <c r="D259" s="33"/>
      <c r="E259" s="25" t="s">
        <v>466</v>
      </c>
      <c r="F259" s="67">
        <v>63000</v>
      </c>
      <c r="G259" s="67">
        <f t="shared" si="105"/>
        <v>47250</v>
      </c>
      <c r="H259" s="67">
        <v>0</v>
      </c>
      <c r="I259" s="62">
        <f t="shared" si="83"/>
        <v>0</v>
      </c>
    </row>
    <row r="260" spans="1:9" s="16" customFormat="1" ht="13.5">
      <c r="A260" s="32"/>
      <c r="B260" s="32"/>
      <c r="C260" s="32"/>
      <c r="D260" s="33"/>
      <c r="E260" s="51" t="s">
        <v>384</v>
      </c>
      <c r="F260" s="69">
        <f t="shared" ref="F260:H260" si="106">SUM(F231+F257)</f>
        <v>6569100</v>
      </c>
      <c r="G260" s="69">
        <f t="shared" si="106"/>
        <v>4879575</v>
      </c>
      <c r="H260" s="69">
        <f t="shared" si="106"/>
        <v>6668075</v>
      </c>
      <c r="I260" s="62">
        <f t="shared" si="83"/>
        <v>101.50667519142654</v>
      </c>
    </row>
    <row r="261" spans="1:9" s="16" customFormat="1" ht="13.5">
      <c r="A261" s="25"/>
      <c r="B261" s="25"/>
      <c r="C261" s="25"/>
      <c r="D261" s="26"/>
      <c r="E261" s="51" t="s">
        <v>272</v>
      </c>
      <c r="F261" s="63">
        <f>SUM(F20+F45+F101+F136+F170+F196+F204+F215+F222+F229+F260)</f>
        <v>32275000</v>
      </c>
      <c r="G261" s="63">
        <f>SUM(G20+G45+G101+G136+G170+G196+G204+G215+G222+G229+G260)</f>
        <v>24129000</v>
      </c>
      <c r="H261" s="63">
        <f>SUM(H20+H45+H101+H136+H170+H196+H204+H215+H222+H229+H260)</f>
        <v>32490000</v>
      </c>
      <c r="I261" s="62">
        <f t="shared" si="83"/>
        <v>100.66615027110768</v>
      </c>
    </row>
    <row r="262" spans="1:9" s="16" customFormat="1" ht="12" customHeight="1">
      <c r="A262" s="46"/>
      <c r="B262" s="47"/>
      <c r="C262" s="47"/>
      <c r="D262" s="48"/>
      <c r="E262" s="94" t="s">
        <v>404</v>
      </c>
      <c r="F262" s="68"/>
      <c r="G262" s="68"/>
      <c r="H262" s="68"/>
      <c r="I262" s="61"/>
    </row>
    <row r="263" spans="1:9" s="20" customFormat="1" ht="13.5">
      <c r="A263" s="17">
        <v>610000</v>
      </c>
      <c r="B263" s="17"/>
      <c r="C263" s="17"/>
      <c r="D263" s="18" t="s">
        <v>292</v>
      </c>
      <c r="E263" s="17" t="s">
        <v>166</v>
      </c>
      <c r="F263" s="62">
        <f t="shared" ref="F263" si="107">SUM(F264+F267+F269+F278+F287)</f>
        <v>22379500</v>
      </c>
      <c r="G263" s="62" t="e">
        <f>SUM(G264+G267+G269+G278+G287)</f>
        <v>#REF!</v>
      </c>
      <c r="H263" s="62">
        <f t="shared" ref="H263" si="108">SUM(H264+H267+H269+H278+H287)</f>
        <v>23675425</v>
      </c>
      <c r="I263" s="62">
        <f t="shared" si="83"/>
        <v>105.7906789695927</v>
      </c>
    </row>
    <row r="264" spans="1:9" s="24" customFormat="1" ht="13.5">
      <c r="A264" s="21">
        <v>611000</v>
      </c>
      <c r="B264" s="21"/>
      <c r="C264" s="21"/>
      <c r="D264" s="22" t="s">
        <v>10</v>
      </c>
      <c r="E264" s="21" t="s">
        <v>243</v>
      </c>
      <c r="F264" s="63">
        <f t="shared" ref="F264" si="109">SUM(F265+F266)</f>
        <v>5470000</v>
      </c>
      <c r="G264" s="63">
        <f>SUM(G265+G266)</f>
        <v>4102500</v>
      </c>
      <c r="H264" s="63">
        <f t="shared" ref="H264" si="110">SUM(H265+H266)</f>
        <v>5780000</v>
      </c>
      <c r="I264" s="62">
        <f t="shared" si="83"/>
        <v>105.66727605118831</v>
      </c>
    </row>
    <row r="265" spans="1:9" s="16" customFormat="1" ht="13.5">
      <c r="A265" s="25"/>
      <c r="B265" s="25">
        <v>611100</v>
      </c>
      <c r="C265" s="25"/>
      <c r="D265" s="26" t="s">
        <v>12</v>
      </c>
      <c r="E265" s="25" t="s">
        <v>244</v>
      </c>
      <c r="F265" s="65">
        <f t="shared" ref="F265" si="111">SUM(F175+F233)</f>
        <v>4690000</v>
      </c>
      <c r="G265" s="65">
        <f t="shared" ref="G265:G266" si="112">SUM(G175+G233)</f>
        <v>3517500</v>
      </c>
      <c r="H265" s="65">
        <f t="shared" ref="H265:H266" si="113">SUM(H175+H233)</f>
        <v>4920000</v>
      </c>
      <c r="I265" s="62">
        <f t="shared" si="83"/>
        <v>104.9040511727079</v>
      </c>
    </row>
    <row r="266" spans="1:9" s="16" customFormat="1" ht="13.5">
      <c r="A266" s="25"/>
      <c r="B266" s="25">
        <v>611200</v>
      </c>
      <c r="C266" s="25"/>
      <c r="D266" s="26" t="s">
        <v>20</v>
      </c>
      <c r="E266" s="25" t="s">
        <v>245</v>
      </c>
      <c r="F266" s="65">
        <f t="shared" ref="F266" si="114">SUM(F176+F234)</f>
        <v>780000</v>
      </c>
      <c r="G266" s="65">
        <f t="shared" si="112"/>
        <v>585000</v>
      </c>
      <c r="H266" s="65">
        <f t="shared" si="113"/>
        <v>860000</v>
      </c>
      <c r="I266" s="62">
        <f t="shared" si="83"/>
        <v>110.25641025641026</v>
      </c>
    </row>
    <row r="267" spans="1:9" s="24" customFormat="1" ht="13.5">
      <c r="A267" s="21">
        <v>612000</v>
      </c>
      <c r="B267" s="21"/>
      <c r="C267" s="21"/>
      <c r="D267" s="22" t="s">
        <v>29</v>
      </c>
      <c r="E267" s="21" t="s">
        <v>246</v>
      </c>
      <c r="F267" s="63">
        <f t="shared" ref="F267:H267" si="115">SUM(F268)</f>
        <v>505000</v>
      </c>
      <c r="G267" s="63">
        <f>SUM(G268)</f>
        <v>378750</v>
      </c>
      <c r="H267" s="63">
        <f t="shared" si="115"/>
        <v>260500</v>
      </c>
      <c r="I267" s="62">
        <f t="shared" si="83"/>
        <v>51.584158415841586</v>
      </c>
    </row>
    <row r="268" spans="1:9" s="16" customFormat="1" ht="13.5">
      <c r="A268" s="25"/>
      <c r="B268" s="25">
        <v>612100</v>
      </c>
      <c r="C268" s="25"/>
      <c r="D268" s="26" t="s">
        <v>31</v>
      </c>
      <c r="E268" s="25" t="s">
        <v>246</v>
      </c>
      <c r="F268" s="65">
        <f t="shared" ref="F268" si="116">SUM(F178+F236)</f>
        <v>505000</v>
      </c>
      <c r="G268" s="65">
        <f>SUM(G178+G236)</f>
        <v>378750</v>
      </c>
      <c r="H268" s="65">
        <f t="shared" ref="H268" si="117">SUM(H178+H236)</f>
        <v>260500</v>
      </c>
      <c r="I268" s="62">
        <f t="shared" si="83"/>
        <v>51.584158415841586</v>
      </c>
    </row>
    <row r="269" spans="1:9" s="24" customFormat="1" ht="13.5">
      <c r="A269" s="21">
        <v>613000</v>
      </c>
      <c r="B269" s="21"/>
      <c r="C269" s="21"/>
      <c r="D269" s="22" t="s">
        <v>45</v>
      </c>
      <c r="E269" s="21" t="s">
        <v>167</v>
      </c>
      <c r="F269" s="63">
        <f t="shared" ref="F269" si="118">SUM(F270:F277)</f>
        <v>5379800</v>
      </c>
      <c r="G269" s="63" t="e">
        <f>SUM(G270:G277)</f>
        <v>#REF!</v>
      </c>
      <c r="H269" s="63">
        <f t="shared" ref="H269" si="119">SUM(H270:H277)</f>
        <v>6180275</v>
      </c>
      <c r="I269" s="62">
        <f t="shared" si="83"/>
        <v>114.87927060485519</v>
      </c>
    </row>
    <row r="270" spans="1:9" s="16" customFormat="1" ht="13.5">
      <c r="A270" s="25"/>
      <c r="B270" s="25">
        <v>613100</v>
      </c>
      <c r="C270" s="25"/>
      <c r="D270" s="26" t="s">
        <v>47</v>
      </c>
      <c r="E270" s="25" t="s">
        <v>169</v>
      </c>
      <c r="F270" s="65">
        <f>SUM(F12+F24+F49+F105+F140+F180+F200+F208+F219+F226+F238)</f>
        <v>14500</v>
      </c>
      <c r="G270" s="65">
        <f>SUM(G12+G24+G49+G105+G140+G180+G200+G208+G219+G226+G238)</f>
        <v>10875</v>
      </c>
      <c r="H270" s="65">
        <f>SUM(H12+H24+H49+H105+H140+H180+H200+H208+H219+H226+H238)</f>
        <v>14500</v>
      </c>
      <c r="I270" s="62">
        <f t="shared" si="83"/>
        <v>100</v>
      </c>
    </row>
    <row r="271" spans="1:9" s="16" customFormat="1" ht="13.5">
      <c r="A271" s="25"/>
      <c r="B271" s="25">
        <v>613200</v>
      </c>
      <c r="C271" s="25"/>
      <c r="D271" s="26" t="s">
        <v>50</v>
      </c>
      <c r="E271" s="25" t="s">
        <v>248</v>
      </c>
      <c r="F271" s="65">
        <f t="shared" ref="F271:H271" si="120">SUM(F141+F181+F239)</f>
        <v>392000</v>
      </c>
      <c r="G271" s="65">
        <f t="shared" si="120"/>
        <v>294000</v>
      </c>
      <c r="H271" s="65">
        <f t="shared" si="120"/>
        <v>425000</v>
      </c>
      <c r="I271" s="62">
        <f t="shared" si="83"/>
        <v>108.41836734693877</v>
      </c>
    </row>
    <row r="272" spans="1:9" s="16" customFormat="1" ht="13.5">
      <c r="A272" s="25"/>
      <c r="B272" s="25">
        <v>613300</v>
      </c>
      <c r="C272" s="25"/>
      <c r="D272" s="26" t="s">
        <v>249</v>
      </c>
      <c r="E272" s="25" t="s">
        <v>250</v>
      </c>
      <c r="F272" s="65">
        <f>SUM(F142+F143+F144+F145+F182+F240+F241)</f>
        <v>2688725</v>
      </c>
      <c r="G272" s="65" t="e">
        <f>SUM(G142+G143+G144+G145+#REF!+#REF!+G182+G240)</f>
        <v>#REF!</v>
      </c>
      <c r="H272" s="65">
        <f>SUM(H142+H143+H144+H145+H182+H240+H241)</f>
        <v>2923000</v>
      </c>
      <c r="I272" s="62">
        <f t="shared" si="83"/>
        <v>108.71323768700778</v>
      </c>
    </row>
    <row r="273" spans="1:9" s="16" customFormat="1" ht="13.5">
      <c r="A273" s="25"/>
      <c r="B273" s="25">
        <v>613400</v>
      </c>
      <c r="C273" s="25"/>
      <c r="D273" s="26" t="s">
        <v>251</v>
      </c>
      <c r="E273" s="25" t="s">
        <v>252</v>
      </c>
      <c r="F273" s="65">
        <f t="shared" ref="F273:H273" si="121">SUM(F106+F107+F183+F242)</f>
        <v>114100</v>
      </c>
      <c r="G273" s="65">
        <f t="shared" si="121"/>
        <v>85575</v>
      </c>
      <c r="H273" s="65">
        <f t="shared" si="121"/>
        <v>122600</v>
      </c>
      <c r="I273" s="62">
        <f t="shared" si="83"/>
        <v>107.44960560911481</v>
      </c>
    </row>
    <row r="274" spans="1:9" s="16" customFormat="1" ht="13.5">
      <c r="A274" s="25"/>
      <c r="B274" s="25">
        <v>613500</v>
      </c>
      <c r="C274" s="25"/>
      <c r="D274" s="26" t="s">
        <v>253</v>
      </c>
      <c r="E274" s="25" t="s">
        <v>254</v>
      </c>
      <c r="F274" s="65">
        <f>SUM(F25+F50+F184+F243)</f>
        <v>186000</v>
      </c>
      <c r="G274" s="65">
        <f>SUM(G50+G184+G243)</f>
        <v>139500</v>
      </c>
      <c r="H274" s="65">
        <f>SUM(H25+H50+H184+H243)</f>
        <v>330000</v>
      </c>
      <c r="I274" s="62">
        <f t="shared" si="83"/>
        <v>177.41935483870967</v>
      </c>
    </row>
    <row r="275" spans="1:9" s="16" customFormat="1" ht="13.5">
      <c r="A275" s="25"/>
      <c r="B275" s="25">
        <v>613700</v>
      </c>
      <c r="C275" s="25"/>
      <c r="D275" s="26" t="s">
        <v>255</v>
      </c>
      <c r="E275" s="25" t="s">
        <v>256</v>
      </c>
      <c r="F275" s="65">
        <f>SUM(F26+F108+F109+F110+F111+F112+F146+F185+F244)</f>
        <v>1039200</v>
      </c>
      <c r="G275" s="65">
        <f>SUM(G26+G108+G110+G111+G112+G146+G185+G244)</f>
        <v>729750</v>
      </c>
      <c r="H275" s="65">
        <f>SUM(H26+H108+H109+H110+H111+H112+H146+H185+H244)</f>
        <v>1207600</v>
      </c>
      <c r="I275" s="62">
        <f t="shared" si="83"/>
        <v>116.20477290223248</v>
      </c>
    </row>
    <row r="276" spans="1:9" s="16" customFormat="1" ht="13.5">
      <c r="A276" s="25"/>
      <c r="B276" s="25">
        <v>613800</v>
      </c>
      <c r="C276" s="25"/>
      <c r="D276" s="26" t="s">
        <v>257</v>
      </c>
      <c r="E276" s="25" t="s">
        <v>173</v>
      </c>
      <c r="F276" s="65">
        <f>SUM(F27+F186+F245)</f>
        <v>31500</v>
      </c>
      <c r="G276" s="65">
        <f>SUM(G27+G186+G245)</f>
        <v>23625</v>
      </c>
      <c r="H276" s="65">
        <f>SUM(H27+H186+H245)</f>
        <v>32000</v>
      </c>
      <c r="I276" s="62">
        <f t="shared" si="83"/>
        <v>101.58730158730158</v>
      </c>
    </row>
    <row r="277" spans="1:9" s="16" customFormat="1" ht="13.5">
      <c r="A277" s="25"/>
      <c r="B277" s="25">
        <v>613900</v>
      </c>
      <c r="C277" s="25"/>
      <c r="D277" s="26" t="s">
        <v>259</v>
      </c>
      <c r="E277" s="25" t="s">
        <v>170</v>
      </c>
      <c r="F277" s="65">
        <f>SUM(F13+F14+F15+F28+F29+F30+F31+F51+F52+F113+F114+F115+F116+F147+F148+F149+F187+F188+F189+F190+F201+F202+F209+F210+F211+F212+F213+F214+F220+F221+F227+F228+F246+F247)</f>
        <v>913775</v>
      </c>
      <c r="G277" s="65" t="e">
        <f>SUM(G13+G14+G15+G28+G29+#REF!+G31+G51+G52+#REF!+G113+G114+G115+G116+G147+G148+G149+G187+G188+G189+G190+G201+G202+G209+G210+G211+G212+G213+G214+G220+G221+G227+G228+G246+G247)</f>
        <v>#REF!</v>
      </c>
      <c r="H277" s="65">
        <f>SUM(H13+H14+H15+H28+H29+H30+H31+H51+H52+H113+H114+H115+H116+H147+H148+H149+H187+H188+H189+H190+H201+H202+H209+H210+H211+H212+H213+H214+H220+H221+H227+H228+H246+H247)</f>
        <v>1125575</v>
      </c>
      <c r="I277" s="62">
        <f t="shared" si="83"/>
        <v>123.17857240567973</v>
      </c>
    </row>
    <row r="278" spans="1:9" s="24" customFormat="1" ht="13.5">
      <c r="A278" s="21">
        <v>614000</v>
      </c>
      <c r="B278" s="21"/>
      <c r="C278" s="21"/>
      <c r="D278" s="22" t="s">
        <v>261</v>
      </c>
      <c r="E278" s="21" t="s">
        <v>180</v>
      </c>
      <c r="F278" s="63">
        <f t="shared" ref="F278" si="122">SUM(F279:F286)</f>
        <v>10644700</v>
      </c>
      <c r="G278" s="63" t="e">
        <f>SUM(G279:G286)</f>
        <v>#REF!</v>
      </c>
      <c r="H278" s="63">
        <f t="shared" ref="H278" si="123">SUM(H279:H286)</f>
        <v>11054650</v>
      </c>
      <c r="I278" s="62">
        <f t="shared" si="83"/>
        <v>103.85121234041354</v>
      </c>
    </row>
    <row r="279" spans="1:9" s="16" customFormat="1" ht="13.5">
      <c r="A279" s="25"/>
      <c r="B279" s="25">
        <v>614100</v>
      </c>
      <c r="C279" s="25"/>
      <c r="D279" s="26" t="s">
        <v>262</v>
      </c>
      <c r="E279" s="25" t="s">
        <v>273</v>
      </c>
      <c r="F279" s="65">
        <f>SUM(F54+F118+F154+F155)</f>
        <v>308000</v>
      </c>
      <c r="G279" s="65" t="e">
        <f>SUM(#REF!+G54+G118+G154+G155)</f>
        <v>#REF!</v>
      </c>
      <c r="H279" s="65">
        <f>SUM(H54+H118+H154+H155)</f>
        <v>380000</v>
      </c>
      <c r="I279" s="62">
        <f t="shared" si="83"/>
        <v>123.37662337662339</v>
      </c>
    </row>
    <row r="280" spans="1:9" s="16" customFormat="1" ht="13.5">
      <c r="A280" s="25"/>
      <c r="B280" s="25">
        <v>614200</v>
      </c>
      <c r="C280" s="25"/>
      <c r="D280" s="26" t="s">
        <v>263</v>
      </c>
      <c r="E280" s="25" t="s">
        <v>274</v>
      </c>
      <c r="F280" s="65">
        <f>SUM(F55+F56+F57+F58+F59+F60+F61+F62+F63+F64+F119+F120+F121+F249+F250+F251+F252+F253+F254+F255)</f>
        <v>7001800</v>
      </c>
      <c r="G280" s="65" t="e">
        <f>SUM(G55+G56+G57+G58+G59+G60+G61+G62+#REF!+G63+G64+#REF!+G119+#REF!+G249+G250+G251+G253+G254+G256)</f>
        <v>#REF!</v>
      </c>
      <c r="H280" s="65">
        <f>SUM(H55+H56+H57+H58+H59+H60+H61+H62+H63+H64+H119+H120+H121+H249+H250+H251+H252+H253+H254+H255)</f>
        <v>7164450</v>
      </c>
      <c r="I280" s="62">
        <f t="shared" si="83"/>
        <v>102.32297409237626</v>
      </c>
    </row>
    <row r="281" spans="1:9" s="16" customFormat="1" ht="13.5">
      <c r="A281" s="25"/>
      <c r="B281" s="25">
        <v>614300</v>
      </c>
      <c r="C281" s="25"/>
      <c r="D281" s="26" t="s">
        <v>265</v>
      </c>
      <c r="E281" s="25" t="s">
        <v>275</v>
      </c>
      <c r="F281" s="65">
        <f>SUM(F65+F66+F67+F68+F69+F70+F71+F72+F73+F74+F75+F76+F77+F78+F79+F80+F81+F82+F86+F87+F122+F125+F126)</f>
        <v>931000</v>
      </c>
      <c r="G281" s="65" t="e">
        <f>SUM(#REF!+G65+G66+G67+G68+G70+G71+G72+G73+G74+G76+G77+G78+G80+G81+G82+G86+G87+G88+G122+G125)</f>
        <v>#REF!</v>
      </c>
      <c r="H281" s="65">
        <f>SUM(H65+H66+H67+H68+H69+H70+H71+H72+H73+H74+H75+H76+H77+H78+H79+H80+H81+H82+H86+H87+H122+H125+H126)</f>
        <v>959000</v>
      </c>
      <c r="I281" s="62">
        <f t="shared" si="83"/>
        <v>103.00751879699249</v>
      </c>
    </row>
    <row r="282" spans="1:9" s="16" customFormat="1" ht="13.5">
      <c r="A282" s="25"/>
      <c r="B282" s="25">
        <v>614400</v>
      </c>
      <c r="C282" s="25"/>
      <c r="D282" s="26" t="s">
        <v>276</v>
      </c>
      <c r="E282" s="25" t="s">
        <v>277</v>
      </c>
      <c r="F282" s="65">
        <f>SUM(F33+F34+F35+F88+F89+F90+F91+F92+F93+F94+F95+F96+F97+F98+F99+F100+F127+F128+F129+F130+F156+F157)</f>
        <v>1583400</v>
      </c>
      <c r="G282" s="65" t="e">
        <f>SUM(G33+G34+G35+#REF!+G89+G90+G91+G92+G93+G94+G95+G96+G99+#REF!+#REF!+#REF!+G127+G129+G157)</f>
        <v>#REF!</v>
      </c>
      <c r="H282" s="65">
        <f>SUM(H33+H34+H35+H88+H89+H90+H91+H92+H93+H94+H95+H96+H97+H98+H99+H100+H127+H128+H129+H130+H156+H157)</f>
        <v>1789500</v>
      </c>
      <c r="I282" s="62">
        <f t="shared" si="83"/>
        <v>113.01629405077679</v>
      </c>
    </row>
    <row r="283" spans="1:9" s="16" customFormat="1" ht="13.5">
      <c r="A283" s="25"/>
      <c r="B283" s="26" t="s">
        <v>278</v>
      </c>
      <c r="C283" s="25"/>
      <c r="D283" s="26" t="s">
        <v>279</v>
      </c>
      <c r="E283" s="53" t="s">
        <v>386</v>
      </c>
      <c r="F283" s="65">
        <f>SUM(F36+F37+F38+F131)</f>
        <v>640000</v>
      </c>
      <c r="G283" s="65">
        <f>SUM(G36+G38+G131)</f>
        <v>390000</v>
      </c>
      <c r="H283" s="65">
        <f>SUM(H36+H37+H38+H131)</f>
        <v>596700</v>
      </c>
      <c r="I283" s="62">
        <f t="shared" ref="I283:I297" si="124">SUM(H283/F283)*100</f>
        <v>93.234375</v>
      </c>
    </row>
    <row r="284" spans="1:9" s="16" customFormat="1" ht="13.5">
      <c r="A284" s="25"/>
      <c r="B284" s="26">
        <v>614700</v>
      </c>
      <c r="C284" s="25"/>
      <c r="D284" s="26" t="s">
        <v>280</v>
      </c>
      <c r="E284" s="53" t="s">
        <v>458</v>
      </c>
      <c r="F284" s="65">
        <f>SUM(F39)</f>
        <v>13000</v>
      </c>
      <c r="G284" s="65"/>
      <c r="H284" s="65">
        <f>SUM(H39)</f>
        <v>5000</v>
      </c>
      <c r="I284" s="62">
        <f t="shared" si="124"/>
        <v>38.461538461538467</v>
      </c>
    </row>
    <row r="285" spans="1:9" s="16" customFormat="1" ht="13.5">
      <c r="A285" s="25"/>
      <c r="B285" s="25">
        <v>614800</v>
      </c>
      <c r="C285" s="25"/>
      <c r="D285" s="26" t="s">
        <v>282</v>
      </c>
      <c r="E285" s="25" t="s">
        <v>281</v>
      </c>
      <c r="F285" s="65">
        <f t="shared" ref="F285:H285" si="125">SUM(F41+F42)</f>
        <v>110000</v>
      </c>
      <c r="G285" s="65">
        <f t="shared" si="125"/>
        <v>82500</v>
      </c>
      <c r="H285" s="65">
        <f t="shared" si="125"/>
        <v>110000</v>
      </c>
      <c r="I285" s="62">
        <f t="shared" si="124"/>
        <v>100</v>
      </c>
    </row>
    <row r="286" spans="1:9" s="16" customFormat="1" ht="13.5">
      <c r="A286" s="25"/>
      <c r="B286" s="25">
        <v>614800</v>
      </c>
      <c r="C286" s="25"/>
      <c r="D286" s="26" t="s">
        <v>457</v>
      </c>
      <c r="E286" s="25" t="s">
        <v>283</v>
      </c>
      <c r="F286" s="65">
        <f>SUM(F40+F256)</f>
        <v>57500</v>
      </c>
      <c r="G286" s="65">
        <f>SUM(G40)</f>
        <v>37500</v>
      </c>
      <c r="H286" s="65">
        <f>SUM(H40+H256)</f>
        <v>50000</v>
      </c>
      <c r="I286" s="62">
        <f t="shared" si="124"/>
        <v>86.956521739130437</v>
      </c>
    </row>
    <row r="287" spans="1:9" s="24" customFormat="1" ht="13.5">
      <c r="A287" s="21">
        <v>616000</v>
      </c>
      <c r="B287" s="43"/>
      <c r="C287" s="21"/>
      <c r="D287" s="22" t="s">
        <v>284</v>
      </c>
      <c r="E287" s="21" t="s">
        <v>204</v>
      </c>
      <c r="F287" s="63">
        <f t="shared" ref="F287:H287" si="126">SUM(F288)</f>
        <v>380000</v>
      </c>
      <c r="G287" s="63">
        <f>SUM(G288)</f>
        <v>285000</v>
      </c>
      <c r="H287" s="63">
        <f t="shared" si="126"/>
        <v>400000</v>
      </c>
      <c r="I287" s="62">
        <f t="shared" si="124"/>
        <v>105.26315789473684</v>
      </c>
    </row>
    <row r="288" spans="1:9" s="16" customFormat="1" ht="13.5">
      <c r="A288" s="25"/>
      <c r="B288" s="44">
        <v>616100</v>
      </c>
      <c r="C288" s="25"/>
      <c r="D288" s="26" t="s">
        <v>285</v>
      </c>
      <c r="E288" s="25" t="s">
        <v>206</v>
      </c>
      <c r="F288" s="65">
        <f t="shared" ref="F288" si="127">SUM(F159)</f>
        <v>380000</v>
      </c>
      <c r="G288" s="65">
        <f>SUM(G159)</f>
        <v>285000</v>
      </c>
      <c r="H288" s="65">
        <f t="shared" ref="H288" si="128">SUM(H159)</f>
        <v>400000</v>
      </c>
      <c r="I288" s="62">
        <f t="shared" si="124"/>
        <v>105.26315789473684</v>
      </c>
    </row>
    <row r="289" spans="1:9" s="24" customFormat="1" ht="13.5">
      <c r="A289" s="21">
        <v>810000</v>
      </c>
      <c r="B289" s="21"/>
      <c r="C289" s="21"/>
      <c r="D289" s="22" t="s">
        <v>291</v>
      </c>
      <c r="E289" s="51" t="s">
        <v>196</v>
      </c>
      <c r="F289" s="63">
        <f t="shared" ref="F289" si="129">SUM(F290:F293)</f>
        <v>8625500</v>
      </c>
      <c r="G289" s="63" t="e">
        <f>SUM(G290:G293)</f>
        <v>#REF!</v>
      </c>
      <c r="H289" s="63">
        <f t="shared" ref="H289" si="130">SUM(H290:H293)</f>
        <v>7494575</v>
      </c>
      <c r="I289" s="62">
        <f t="shared" si="124"/>
        <v>86.888586168917755</v>
      </c>
    </row>
    <row r="290" spans="1:9" s="16" customFormat="1" ht="13.5">
      <c r="A290" s="25"/>
      <c r="B290" s="25">
        <v>821100</v>
      </c>
      <c r="C290" s="25"/>
      <c r="D290" s="26" t="s">
        <v>54</v>
      </c>
      <c r="E290" s="25" t="s">
        <v>286</v>
      </c>
      <c r="F290" s="65">
        <f t="shared" ref="F290" si="131">SUM(F161)</f>
        <v>5000</v>
      </c>
      <c r="G290" s="65">
        <f>SUM(G161)</f>
        <v>3750</v>
      </c>
      <c r="H290" s="65">
        <f t="shared" ref="H290" si="132">SUM(H161)</f>
        <v>5000</v>
      </c>
      <c r="I290" s="62">
        <f t="shared" si="124"/>
        <v>100</v>
      </c>
    </row>
    <row r="291" spans="1:9" s="16" customFormat="1" ht="13.5">
      <c r="A291" s="25"/>
      <c r="B291" s="25">
        <v>821300</v>
      </c>
      <c r="C291" s="25"/>
      <c r="D291" s="26" t="s">
        <v>72</v>
      </c>
      <c r="E291" s="25" t="s">
        <v>266</v>
      </c>
      <c r="F291" s="65">
        <f>SUM(F18+F133+F134+F135+F44+F193+F258)</f>
        <v>536500</v>
      </c>
      <c r="G291" s="65">
        <f>SUM(G133+G134+G135+G193+G258)</f>
        <v>372375</v>
      </c>
      <c r="H291" s="65">
        <f>SUM(H18+H133+H134+H135+H44+H193+H258)</f>
        <v>624575</v>
      </c>
      <c r="I291" s="62">
        <f t="shared" si="124"/>
        <v>116.4165890027959</v>
      </c>
    </row>
    <row r="292" spans="1:9" s="16" customFormat="1" ht="13.5">
      <c r="A292" s="25"/>
      <c r="B292" s="25">
        <v>821500</v>
      </c>
      <c r="C292" s="25"/>
      <c r="D292" s="26" t="s">
        <v>82</v>
      </c>
      <c r="E292" s="25" t="s">
        <v>287</v>
      </c>
      <c r="F292" s="65">
        <f>SUM(F19+F162)</f>
        <v>120000</v>
      </c>
      <c r="G292" s="65" t="e">
        <f>SUM(G19+#REF!+G162)</f>
        <v>#REF!</v>
      </c>
      <c r="H292" s="65">
        <f>SUM(H19+H162)</f>
        <v>120000</v>
      </c>
      <c r="I292" s="62">
        <f t="shared" si="124"/>
        <v>100</v>
      </c>
    </row>
    <row r="293" spans="1:9" s="16" customFormat="1" ht="13.5">
      <c r="A293" s="25"/>
      <c r="B293" s="25">
        <v>821600</v>
      </c>
      <c r="C293" s="25"/>
      <c r="D293" s="26" t="s">
        <v>94</v>
      </c>
      <c r="E293" s="25" t="s">
        <v>267</v>
      </c>
      <c r="F293" s="65">
        <f>SUM(F163+F164+F165+F166+F167+F168+F195+F259)</f>
        <v>7964000</v>
      </c>
      <c r="G293" s="65">
        <f>SUM(G163+G164+G165+G166+G167+G168+G195)</f>
        <v>5925750</v>
      </c>
      <c r="H293" s="65">
        <f>SUM(H163+H164+H165+H166+H167+H168+H195+H259)</f>
        <v>6745000</v>
      </c>
      <c r="I293" s="62">
        <f t="shared" si="124"/>
        <v>84.69362129583125</v>
      </c>
    </row>
    <row r="294" spans="1:9" s="24" customFormat="1" ht="13.5">
      <c r="A294" s="21"/>
      <c r="B294" s="21"/>
      <c r="C294" s="21"/>
      <c r="D294" s="22" t="s">
        <v>153</v>
      </c>
      <c r="E294" s="51" t="s">
        <v>171</v>
      </c>
      <c r="F294" s="63">
        <f t="shared" ref="F294" si="133">SUM(F203)</f>
        <v>20000</v>
      </c>
      <c r="G294" s="63">
        <f>SUM(G203)</f>
        <v>15000</v>
      </c>
      <c r="H294" s="63">
        <f t="shared" ref="H294" si="134">SUM(H203)</f>
        <v>20000</v>
      </c>
      <c r="I294" s="62">
        <f t="shared" si="124"/>
        <v>100</v>
      </c>
    </row>
    <row r="295" spans="1:9" s="16" customFormat="1" ht="13.5">
      <c r="A295" s="25"/>
      <c r="B295" s="25"/>
      <c r="C295" s="25"/>
      <c r="D295" s="26"/>
      <c r="E295" s="51" t="s">
        <v>272</v>
      </c>
      <c r="F295" s="63">
        <f t="shared" ref="F295" si="135">SUM(F263+F289+F294)</f>
        <v>31025000</v>
      </c>
      <c r="G295" s="63" t="e">
        <f>SUM(G263+G289+G294)</f>
        <v>#REF!</v>
      </c>
      <c r="H295" s="63">
        <f t="shared" ref="H295" si="136">SUM(H263+H289+H294)</f>
        <v>31190000</v>
      </c>
      <c r="I295" s="62">
        <f t="shared" si="124"/>
        <v>100.53182917002417</v>
      </c>
    </row>
    <row r="296" spans="1:9" s="24" customFormat="1" ht="13.5">
      <c r="A296" s="21"/>
      <c r="B296" s="21">
        <v>823100</v>
      </c>
      <c r="C296" s="21"/>
      <c r="D296" s="22" t="s">
        <v>293</v>
      </c>
      <c r="E296" s="51" t="s">
        <v>288</v>
      </c>
      <c r="F296" s="63">
        <f t="shared" ref="F296" si="137">SUM(F169)</f>
        <v>1250000</v>
      </c>
      <c r="G296" s="63">
        <f>SUM(G169)</f>
        <v>937500</v>
      </c>
      <c r="H296" s="63">
        <f t="shared" ref="H296" si="138">SUM(H169)</f>
        <v>1300000</v>
      </c>
      <c r="I296" s="62">
        <f t="shared" si="124"/>
        <v>104</v>
      </c>
    </row>
    <row r="297" spans="1:9" s="16" customFormat="1" ht="13.5">
      <c r="A297" s="25"/>
      <c r="B297" s="25"/>
      <c r="C297" s="25"/>
      <c r="D297" s="26"/>
      <c r="E297" s="51" t="s">
        <v>359</v>
      </c>
      <c r="F297" s="63">
        <f t="shared" ref="F297" si="139">SUM(F263+F289+F294+F296)</f>
        <v>32275000</v>
      </c>
      <c r="G297" s="63" t="e">
        <f>SUM(G263+G289+G294+G296)</f>
        <v>#REF!</v>
      </c>
      <c r="H297" s="63">
        <f t="shared" ref="H297" si="140">SUM(H263+H289+H294+H296)</f>
        <v>32490000</v>
      </c>
      <c r="I297" s="62">
        <f t="shared" si="124"/>
        <v>100.66615027110768</v>
      </c>
    </row>
    <row r="298" spans="1:9" s="36" customFormat="1" ht="12.75">
      <c r="D298" s="37"/>
      <c r="F298" s="38"/>
      <c r="G298" s="38"/>
      <c r="H298" s="38"/>
      <c r="I298" s="38"/>
    </row>
    <row r="299" spans="1:9" s="36" customFormat="1" ht="12">
      <c r="A299" s="87"/>
      <c r="B299" s="87"/>
      <c r="C299" s="87"/>
      <c r="D299" s="88"/>
      <c r="E299" s="87"/>
    </row>
    <row r="300" spans="1:9" s="105" customFormat="1" ht="15.75">
      <c r="A300" s="129"/>
      <c r="B300" s="129"/>
      <c r="C300" s="129"/>
      <c r="D300" s="129"/>
      <c r="E300" s="129" t="s">
        <v>560</v>
      </c>
      <c r="F300" s="130"/>
    </row>
    <row r="301" spans="1:9" s="105" customFormat="1" ht="15.75">
      <c r="A301" s="129"/>
      <c r="B301" s="129"/>
      <c r="C301" s="129"/>
      <c r="D301" s="129"/>
      <c r="E301" s="129" t="s">
        <v>561</v>
      </c>
      <c r="F301" s="130"/>
    </row>
    <row r="302" spans="1:9" s="72" customFormat="1" ht="15.75">
      <c r="A302" s="127"/>
      <c r="B302" s="127"/>
      <c r="C302" s="127"/>
      <c r="D302" s="128"/>
      <c r="E302" s="127"/>
      <c r="F302" s="78"/>
    </row>
    <row r="303" spans="1:9" s="72" customFormat="1" ht="15.75">
      <c r="A303" s="127" t="s">
        <v>572</v>
      </c>
      <c r="B303" s="127"/>
      <c r="C303" s="127"/>
      <c r="D303" s="128"/>
      <c r="E303" s="127"/>
      <c r="F303" s="78"/>
    </row>
    <row r="304" spans="1:9" s="72" customFormat="1" ht="15.75">
      <c r="A304" s="127" t="s">
        <v>562</v>
      </c>
      <c r="B304" s="127"/>
      <c r="C304" s="127"/>
      <c r="D304" s="128"/>
      <c r="E304" s="127"/>
      <c r="F304" s="78"/>
    </row>
    <row r="305" spans="1:9" s="72" customFormat="1" ht="15.75">
      <c r="A305" s="127" t="s">
        <v>563</v>
      </c>
      <c r="B305" s="127"/>
      <c r="C305" s="127"/>
      <c r="D305" s="128"/>
      <c r="E305" s="127"/>
      <c r="F305" s="78"/>
    </row>
    <row r="306" spans="1:9" s="72" customFormat="1" ht="15.75">
      <c r="A306" s="127"/>
      <c r="B306" s="127"/>
      <c r="C306" s="127"/>
      <c r="D306" s="128"/>
      <c r="E306" s="127"/>
      <c r="F306" s="78"/>
    </row>
    <row r="307" spans="1:9" s="72" customFormat="1" ht="15.75">
      <c r="A307" s="127"/>
      <c r="B307" s="127"/>
      <c r="C307" s="127"/>
      <c r="D307" s="128"/>
      <c r="E307" s="129" t="s">
        <v>564</v>
      </c>
      <c r="F307" s="78"/>
    </row>
    <row r="308" spans="1:9" s="72" customFormat="1" ht="15.75">
      <c r="A308" s="127"/>
      <c r="B308" s="127"/>
      <c r="C308" s="127"/>
      <c r="D308" s="128"/>
      <c r="E308" s="129" t="s">
        <v>565</v>
      </c>
      <c r="F308" s="78"/>
    </row>
    <row r="309" spans="1:9" s="72" customFormat="1" ht="15.75">
      <c r="A309" s="127"/>
      <c r="B309" s="127"/>
      <c r="C309" s="127"/>
      <c r="D309" s="128"/>
      <c r="E309" s="129"/>
      <c r="F309" s="78"/>
    </row>
    <row r="310" spans="1:9" s="72" customFormat="1" ht="15.75">
      <c r="A310" s="127" t="s">
        <v>573</v>
      </c>
      <c r="B310" s="127"/>
      <c r="C310" s="127"/>
      <c r="D310" s="128"/>
      <c r="E310" s="127"/>
      <c r="F310" s="78"/>
    </row>
    <row r="311" spans="1:9" s="72" customFormat="1" ht="15.75">
      <c r="A311" s="127"/>
      <c r="B311" s="127"/>
      <c r="C311" s="127"/>
      <c r="D311" s="128"/>
      <c r="E311" s="127"/>
      <c r="F311" s="78"/>
    </row>
    <row r="312" spans="1:9" s="72" customFormat="1" ht="15.75">
      <c r="A312" s="127"/>
      <c r="B312" s="127"/>
      <c r="C312" s="127"/>
      <c r="D312" s="128"/>
      <c r="E312" s="127"/>
      <c r="F312" s="78"/>
    </row>
    <row r="313" spans="1:9" s="72" customFormat="1" ht="15.75">
      <c r="A313" s="127" t="s">
        <v>566</v>
      </c>
      <c r="B313" s="127"/>
      <c r="C313" s="127"/>
      <c r="D313" s="128"/>
      <c r="E313" s="127" t="s">
        <v>567</v>
      </c>
      <c r="F313" s="78"/>
    </row>
    <row r="314" spans="1:9" s="72" customFormat="1" ht="15.75">
      <c r="A314" s="127" t="s">
        <v>568</v>
      </c>
      <c r="B314" s="127"/>
      <c r="C314" s="127"/>
      <c r="D314" s="128"/>
      <c r="E314" s="127" t="s">
        <v>569</v>
      </c>
      <c r="F314" s="78"/>
    </row>
    <row r="315" spans="1:9" s="72" customFormat="1" ht="15.75">
      <c r="A315" s="127"/>
      <c r="B315" s="127" t="s">
        <v>570</v>
      </c>
      <c r="C315" s="127"/>
      <c r="D315" s="128"/>
      <c r="E315" s="127"/>
      <c r="F315" s="78"/>
    </row>
    <row r="316" spans="1:9" ht="15.75">
      <c r="A316" s="87"/>
      <c r="B316" s="87"/>
      <c r="C316" s="87"/>
      <c r="D316" s="88"/>
      <c r="E316" s="87"/>
      <c r="F316" s="78" t="s">
        <v>571</v>
      </c>
      <c r="I316"/>
    </row>
    <row r="317" spans="1:9">
      <c r="A317" s="87"/>
      <c r="B317" s="87"/>
      <c r="C317" s="87"/>
      <c r="D317" s="88"/>
      <c r="E317" s="87"/>
      <c r="I317"/>
    </row>
  </sheetData>
  <printOptions horizontalCentered="1"/>
  <pageMargins left="0.11811023622047245" right="0.11811023622047245" top="0.43307086614173229" bottom="0.3937007874015748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naslovna strana </vt:lpstr>
      <vt:lpstr>(prihodi)</vt:lpstr>
      <vt:lpstr>(izdaci)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2025-11-19T12:48:09Z</cp:lastPrinted>
  <dcterms:created xsi:type="dcterms:W3CDTF">2016-11-03T07:20:33Z</dcterms:created>
  <dcterms:modified xsi:type="dcterms:W3CDTF">2025-11-19T13:54:05Z</dcterms:modified>
</cp:coreProperties>
</file>