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 activeTab="2"/>
  </bookViews>
  <sheets>
    <sheet name="naslovna strana " sheetId="13" r:id="rId1"/>
    <sheet name="(prihodi)" sheetId="4" r:id="rId2"/>
    <sheet name="(izdaci)" sheetId="11" r:id="rId3"/>
    <sheet name="Sheet2" sheetId="2" r:id="rId4"/>
    <sheet name="Sheet3" sheetId="3" r:id="rId5"/>
  </sheets>
  <definedNames>
    <definedName name="_xlnm.Print_Titles" localSheetId="2">'(izdaci)'!$7:$8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C44" i="13"/>
  <c r="D44"/>
  <c r="E50"/>
  <c r="E49"/>
  <c r="E45"/>
  <c r="E41"/>
  <c r="E40"/>
  <c r="E39"/>
  <c r="E38"/>
  <c r="E37"/>
  <c r="E36"/>
  <c r="E33"/>
  <c r="E31"/>
  <c r="E29"/>
  <c r="E28"/>
  <c r="E27"/>
  <c r="E25"/>
  <c r="E24"/>
  <c r="E23"/>
  <c r="D51"/>
  <c r="D46"/>
  <c r="D35"/>
  <c r="D34" s="1"/>
  <c r="D32"/>
  <c r="D30"/>
  <c r="D26"/>
  <c r="D22"/>
  <c r="C51"/>
  <c r="E51" s="1"/>
  <c r="C46"/>
  <c r="C35"/>
  <c r="C32"/>
  <c r="E32" s="1"/>
  <c r="C30"/>
  <c r="E30" s="1"/>
  <c r="C26"/>
  <c r="C22"/>
  <c r="E44" l="1"/>
  <c r="E46"/>
  <c r="E35"/>
  <c r="E26"/>
  <c r="E22"/>
  <c r="C21"/>
  <c r="C34"/>
  <c r="E34" s="1"/>
  <c r="D21"/>
  <c r="I115" i="4"/>
  <c r="I114"/>
  <c r="I111"/>
  <c r="I110"/>
  <c r="I109"/>
  <c r="I106"/>
  <c r="I102"/>
  <c r="I101"/>
  <c r="I100"/>
  <c r="I96"/>
  <c r="I93"/>
  <c r="I92"/>
  <c r="I89"/>
  <c r="I88"/>
  <c r="I85"/>
  <c r="I84"/>
  <c r="I83"/>
  <c r="I82"/>
  <c r="I80"/>
  <c r="I78"/>
  <c r="I77"/>
  <c r="I76"/>
  <c r="I74"/>
  <c r="I73"/>
  <c r="I72"/>
  <c r="I69"/>
  <c r="I68"/>
  <c r="I66"/>
  <c r="I64"/>
  <c r="I62"/>
  <c r="I61"/>
  <c r="I60"/>
  <c r="I59"/>
  <c r="I58"/>
  <c r="I55"/>
  <c r="I52"/>
  <c r="I49"/>
  <c r="I47"/>
  <c r="I44"/>
  <c r="I42"/>
  <c r="I41"/>
  <c r="I40"/>
  <c r="I39"/>
  <c r="I37"/>
  <c r="I33"/>
  <c r="I31"/>
  <c r="I29"/>
  <c r="I26"/>
  <c r="I25"/>
  <c r="I24"/>
  <c r="I23"/>
  <c r="I22"/>
  <c r="I21"/>
  <c r="I18"/>
  <c r="I17"/>
  <c r="I15"/>
  <c r="I13"/>
  <c r="I12"/>
  <c r="I11"/>
  <c r="F271" i="11"/>
  <c r="H271"/>
  <c r="G242"/>
  <c r="F281"/>
  <c r="H281"/>
  <c r="G102"/>
  <c r="F290"/>
  <c r="H290"/>
  <c r="G45"/>
  <c r="H44"/>
  <c r="G44"/>
  <c r="F44"/>
  <c r="G40"/>
  <c r="F283"/>
  <c r="H283"/>
  <c r="G117" i="4"/>
  <c r="E21" i="13" l="1"/>
  <c r="C42"/>
  <c r="D42"/>
  <c r="D47" s="1"/>
  <c r="F279" i="11"/>
  <c r="H279"/>
  <c r="F280"/>
  <c r="H280"/>
  <c r="G82"/>
  <c r="F278"/>
  <c r="H278"/>
  <c r="G57"/>
  <c r="I258"/>
  <c r="I256"/>
  <c r="I255"/>
  <c r="I254"/>
  <c r="I252"/>
  <c r="I251"/>
  <c r="I250"/>
  <c r="I248"/>
  <c r="I247"/>
  <c r="I246"/>
  <c r="I245"/>
  <c r="I244"/>
  <c r="I243"/>
  <c r="I241"/>
  <c r="I240"/>
  <c r="I239"/>
  <c r="I237"/>
  <c r="I235"/>
  <c r="I234"/>
  <c r="I229"/>
  <c r="I228"/>
  <c r="I227"/>
  <c r="I222"/>
  <c r="I221"/>
  <c r="I220"/>
  <c r="I215"/>
  <c r="I214"/>
  <c r="I213"/>
  <c r="I212"/>
  <c r="I211"/>
  <c r="I210"/>
  <c r="I209"/>
  <c r="I204"/>
  <c r="I203"/>
  <c r="I202"/>
  <c r="I201"/>
  <c r="I196"/>
  <c r="I195"/>
  <c r="I194"/>
  <c r="I192"/>
  <c r="I191"/>
  <c r="I190"/>
  <c r="I189"/>
  <c r="I188"/>
  <c r="I187"/>
  <c r="I186"/>
  <c r="I185"/>
  <c r="I184"/>
  <c r="I183"/>
  <c r="I182"/>
  <c r="I181"/>
  <c r="I179"/>
  <c r="I177"/>
  <c r="I176"/>
  <c r="I172"/>
  <c r="I170"/>
  <c r="I169"/>
  <c r="I168"/>
  <c r="I167"/>
  <c r="I166"/>
  <c r="I165"/>
  <c r="I164"/>
  <c r="I163"/>
  <c r="I162"/>
  <c r="I160"/>
  <c r="I158"/>
  <c r="I157"/>
  <c r="I156"/>
  <c r="I155"/>
  <c r="I153"/>
  <c r="I152"/>
  <c r="I151"/>
  <c r="I150"/>
  <c r="I149"/>
  <c r="I148"/>
  <c r="I147"/>
  <c r="I146"/>
  <c r="I145"/>
  <c r="I144"/>
  <c r="I143"/>
  <c r="I142"/>
  <c r="I141"/>
  <c r="I140"/>
  <c r="I139"/>
  <c r="I134"/>
  <c r="I133"/>
  <c r="I132"/>
  <c r="I130"/>
  <c r="I129"/>
  <c r="I128"/>
  <c r="I127"/>
  <c r="I126"/>
  <c r="I125"/>
  <c r="I124"/>
  <c r="I123"/>
  <c r="I121"/>
  <c r="I120"/>
  <c r="I118"/>
  <c r="I117"/>
  <c r="I116"/>
  <c r="I115"/>
  <c r="I114"/>
  <c r="I113"/>
  <c r="I112"/>
  <c r="I111"/>
  <c r="I110"/>
  <c r="I109"/>
  <c r="I108"/>
  <c r="I103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6"/>
  <c r="I54"/>
  <c r="I53"/>
  <c r="I52"/>
  <c r="I51"/>
  <c r="I50"/>
  <c r="I43"/>
  <c r="I42"/>
  <c r="I41"/>
  <c r="I39"/>
  <c r="I38"/>
  <c r="I37"/>
  <c r="I36"/>
  <c r="I35"/>
  <c r="I34"/>
  <c r="I33"/>
  <c r="I32"/>
  <c r="I30"/>
  <c r="I29"/>
  <c r="I28"/>
  <c r="I27"/>
  <c r="I26"/>
  <c r="I25"/>
  <c r="I24"/>
  <c r="I19"/>
  <c r="I18"/>
  <c r="I17"/>
  <c r="I15"/>
  <c r="I14"/>
  <c r="I13"/>
  <c r="I12"/>
  <c r="I279"/>
  <c r="G122"/>
  <c r="C47" i="13" l="1"/>
  <c r="E42"/>
  <c r="D52"/>
  <c r="G258" i="11"/>
  <c r="G256"/>
  <c r="G255"/>
  <c r="G254"/>
  <c r="G252"/>
  <c r="G251"/>
  <c r="G250"/>
  <c r="G248"/>
  <c r="G247"/>
  <c r="G246"/>
  <c r="G245"/>
  <c r="G244"/>
  <c r="G243"/>
  <c r="G241"/>
  <c r="G240"/>
  <c r="G239"/>
  <c r="G237"/>
  <c r="G235"/>
  <c r="G234"/>
  <c r="G229"/>
  <c r="G228"/>
  <c r="G227"/>
  <c r="G222"/>
  <c r="G221"/>
  <c r="G220"/>
  <c r="G215"/>
  <c r="G214"/>
  <c r="G213"/>
  <c r="G212"/>
  <c r="G211"/>
  <c r="G210"/>
  <c r="G209"/>
  <c r="G204"/>
  <c r="G203"/>
  <c r="G202"/>
  <c r="G201"/>
  <c r="G196"/>
  <c r="G195"/>
  <c r="G194"/>
  <c r="G191"/>
  <c r="G190"/>
  <c r="G189"/>
  <c r="G188"/>
  <c r="G187"/>
  <c r="G186"/>
  <c r="G185"/>
  <c r="G184"/>
  <c r="G183"/>
  <c r="G182"/>
  <c r="G181"/>
  <c r="G179"/>
  <c r="G177"/>
  <c r="G176"/>
  <c r="G170"/>
  <c r="G169"/>
  <c r="G168"/>
  <c r="G167"/>
  <c r="G166"/>
  <c r="G165"/>
  <c r="G164"/>
  <c r="G163"/>
  <c r="G162"/>
  <c r="G160"/>
  <c r="G158"/>
  <c r="G157"/>
  <c r="G156"/>
  <c r="G155"/>
  <c r="G150"/>
  <c r="G149"/>
  <c r="G148"/>
  <c r="G147"/>
  <c r="G146"/>
  <c r="G145"/>
  <c r="G144"/>
  <c r="G143"/>
  <c r="G142"/>
  <c r="G141"/>
  <c r="G140"/>
  <c r="G139"/>
  <c r="G134"/>
  <c r="G133"/>
  <c r="G132"/>
  <c r="G130"/>
  <c r="G129"/>
  <c r="G128"/>
  <c r="G127"/>
  <c r="G126"/>
  <c r="G125"/>
  <c r="G124"/>
  <c r="G123"/>
  <c r="G121"/>
  <c r="G120"/>
  <c r="G118"/>
  <c r="G117"/>
  <c r="G116"/>
  <c r="G115"/>
  <c r="G114"/>
  <c r="G113"/>
  <c r="G112"/>
  <c r="G111"/>
  <c r="G110"/>
  <c r="G109"/>
  <c r="G108"/>
  <c r="G103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6"/>
  <c r="G54"/>
  <c r="G53"/>
  <c r="G52"/>
  <c r="G51"/>
  <c r="G50"/>
  <c r="G43"/>
  <c r="G42"/>
  <c r="G41"/>
  <c r="G39"/>
  <c r="G38"/>
  <c r="G37"/>
  <c r="G36"/>
  <c r="G35"/>
  <c r="G34"/>
  <c r="G33"/>
  <c r="G32"/>
  <c r="G30"/>
  <c r="G29"/>
  <c r="G28"/>
  <c r="G27"/>
  <c r="G26"/>
  <c r="G25"/>
  <c r="G24"/>
  <c r="G19"/>
  <c r="G18"/>
  <c r="G15"/>
  <c r="G14"/>
  <c r="G13"/>
  <c r="G12"/>
  <c r="G114" i="4"/>
  <c r="G106"/>
  <c r="G102"/>
  <c r="G101"/>
  <c r="G100"/>
  <c r="G96"/>
  <c r="G93"/>
  <c r="G92"/>
  <c r="G89"/>
  <c r="G88"/>
  <c r="G85"/>
  <c r="G84"/>
  <c r="G83"/>
  <c r="G82"/>
  <c r="G80"/>
  <c r="G78"/>
  <c r="G77"/>
  <c r="G76"/>
  <c r="G74"/>
  <c r="G73"/>
  <c r="G72"/>
  <c r="G69"/>
  <c r="G68"/>
  <c r="G66"/>
  <c r="G64"/>
  <c r="G61"/>
  <c r="G60"/>
  <c r="G59"/>
  <c r="G58"/>
  <c r="G55"/>
  <c r="G52"/>
  <c r="G49"/>
  <c r="G47"/>
  <c r="G44"/>
  <c r="G41"/>
  <c r="G40"/>
  <c r="G39"/>
  <c r="G37"/>
  <c r="G33"/>
  <c r="G31"/>
  <c r="G29"/>
  <c r="G26"/>
  <c r="G25"/>
  <c r="G24"/>
  <c r="G23"/>
  <c r="G22"/>
  <c r="G21"/>
  <c r="G18"/>
  <c r="G17"/>
  <c r="G15"/>
  <c r="G13"/>
  <c r="G12"/>
  <c r="G11"/>
  <c r="C52" i="13" l="1"/>
  <c r="E47"/>
  <c r="H295" i="11"/>
  <c r="H293"/>
  <c r="H292"/>
  <c r="H291"/>
  <c r="H289"/>
  <c r="H287"/>
  <c r="H285"/>
  <c r="H284"/>
  <c r="H282"/>
  <c r="H276"/>
  <c r="H275"/>
  <c r="H274"/>
  <c r="H273"/>
  <c r="H272"/>
  <c r="H270"/>
  <c r="H269"/>
  <c r="H267"/>
  <c r="H265"/>
  <c r="H264"/>
  <c r="H257"/>
  <c r="H249"/>
  <c r="H238"/>
  <c r="H236"/>
  <c r="H233"/>
  <c r="H226"/>
  <c r="H219"/>
  <c r="H208"/>
  <c r="H200"/>
  <c r="H193"/>
  <c r="H180"/>
  <c r="H178"/>
  <c r="H175"/>
  <c r="H161"/>
  <c r="H159"/>
  <c r="H154"/>
  <c r="H138"/>
  <c r="H131"/>
  <c r="H119"/>
  <c r="H107"/>
  <c r="H55"/>
  <c r="H49"/>
  <c r="H31"/>
  <c r="H23"/>
  <c r="H16"/>
  <c r="H11"/>
  <c r="H108" i="4"/>
  <c r="H105"/>
  <c r="H99"/>
  <c r="H95"/>
  <c r="H91"/>
  <c r="H87"/>
  <c r="H81"/>
  <c r="H79"/>
  <c r="H75"/>
  <c r="H71"/>
  <c r="H67"/>
  <c r="H65"/>
  <c r="H63"/>
  <c r="H57"/>
  <c r="H54"/>
  <c r="H51"/>
  <c r="H48"/>
  <c r="H46"/>
  <c r="H43"/>
  <c r="H38"/>
  <c r="H36"/>
  <c r="H32"/>
  <c r="H30"/>
  <c r="H28"/>
  <c r="H20"/>
  <c r="H16"/>
  <c r="H14"/>
  <c r="H10"/>
  <c r="G279" i="11"/>
  <c r="G63" i="4"/>
  <c r="G281" i="11"/>
  <c r="G280"/>
  <c r="G278"/>
  <c r="G105" i="4"/>
  <c r="G119" i="11"/>
  <c r="G276"/>
  <c r="F276"/>
  <c r="I276" s="1"/>
  <c r="G99" i="4"/>
  <c r="F99"/>
  <c r="H9" l="1"/>
  <c r="H50"/>
  <c r="H86"/>
  <c r="H94"/>
  <c r="H104"/>
  <c r="H19"/>
  <c r="H53"/>
  <c r="H90"/>
  <c r="H98"/>
  <c r="I99"/>
  <c r="H199" i="11"/>
  <c r="H218"/>
  <c r="I280"/>
  <c r="H10"/>
  <c r="H207"/>
  <c r="H225"/>
  <c r="H266"/>
  <c r="I278"/>
  <c r="I281"/>
  <c r="H286"/>
  <c r="H106"/>
  <c r="H232"/>
  <c r="H259" s="1"/>
  <c r="H288"/>
  <c r="H263"/>
  <c r="H137"/>
  <c r="H135"/>
  <c r="H48"/>
  <c r="H277"/>
  <c r="H174"/>
  <c r="H268"/>
  <c r="H22"/>
  <c r="H46" s="1"/>
  <c r="H20"/>
  <c r="H70" i="4"/>
  <c r="H56"/>
  <c r="H45"/>
  <c r="H35"/>
  <c r="H27"/>
  <c r="G290" i="11"/>
  <c r="G282"/>
  <c r="G295"/>
  <c r="G293"/>
  <c r="G292"/>
  <c r="G291"/>
  <c r="G289"/>
  <c r="G287"/>
  <c r="G286" s="1"/>
  <c r="G285"/>
  <c r="G284"/>
  <c r="G275"/>
  <c r="G274"/>
  <c r="G273"/>
  <c r="G272"/>
  <c r="G271"/>
  <c r="G270"/>
  <c r="G269"/>
  <c r="G267"/>
  <c r="G266" s="1"/>
  <c r="G265"/>
  <c r="G264"/>
  <c r="G257"/>
  <c r="G249"/>
  <c r="G238"/>
  <c r="G236"/>
  <c r="G233"/>
  <c r="G226"/>
  <c r="G225" s="1"/>
  <c r="G230" s="1"/>
  <c r="G219"/>
  <c r="G208"/>
  <c r="G207" s="1"/>
  <c r="G216" s="1"/>
  <c r="G200"/>
  <c r="G199" s="1"/>
  <c r="G205" s="1"/>
  <c r="G193"/>
  <c r="G180"/>
  <c r="G178"/>
  <c r="G175"/>
  <c r="G161"/>
  <c r="G159"/>
  <c r="G154"/>
  <c r="G138"/>
  <c r="G131"/>
  <c r="G107"/>
  <c r="G55"/>
  <c r="G49"/>
  <c r="G31"/>
  <c r="G23"/>
  <c r="G16"/>
  <c r="G11"/>
  <c r="G10" s="1"/>
  <c r="G81" i="4"/>
  <c r="G108"/>
  <c r="G104"/>
  <c r="G103" s="1"/>
  <c r="G95"/>
  <c r="G94" s="1"/>
  <c r="G91"/>
  <c r="G90" s="1"/>
  <c r="G79"/>
  <c r="G75"/>
  <c r="G71"/>
  <c r="G67"/>
  <c r="G65"/>
  <c r="G57"/>
  <c r="G54"/>
  <c r="G53" s="1"/>
  <c r="G51"/>
  <c r="G50" s="1"/>
  <c r="G48"/>
  <c r="G46"/>
  <c r="G43"/>
  <c r="G38"/>
  <c r="G36"/>
  <c r="G32"/>
  <c r="G30"/>
  <c r="G28"/>
  <c r="G20"/>
  <c r="G19" s="1"/>
  <c r="G16"/>
  <c r="G14"/>
  <c r="G10"/>
  <c r="F291" i="11"/>
  <c r="I291" s="1"/>
  <c r="I271"/>
  <c r="F295"/>
  <c r="I295" s="1"/>
  <c r="F293"/>
  <c r="I293" s="1"/>
  <c r="F292"/>
  <c r="I292" s="1"/>
  <c r="I290"/>
  <c r="F289"/>
  <c r="I289" s="1"/>
  <c r="F287"/>
  <c r="F286" s="1"/>
  <c r="F285"/>
  <c r="I285" s="1"/>
  <c r="F284"/>
  <c r="I284" s="1"/>
  <c r="F282"/>
  <c r="I282" s="1"/>
  <c r="F275"/>
  <c r="I275" s="1"/>
  <c r="F274"/>
  <c r="I274" s="1"/>
  <c r="F273"/>
  <c r="I273" s="1"/>
  <c r="F272"/>
  <c r="I272" s="1"/>
  <c r="F270"/>
  <c r="I270" s="1"/>
  <c r="F269"/>
  <c r="I269" s="1"/>
  <c r="F267"/>
  <c r="F266" s="1"/>
  <c r="F265"/>
  <c r="I265" s="1"/>
  <c r="F264"/>
  <c r="I264" s="1"/>
  <c r="F257"/>
  <c r="I257" s="1"/>
  <c r="F249"/>
  <c r="I249" s="1"/>
  <c r="F238"/>
  <c r="I238" s="1"/>
  <c r="F236"/>
  <c r="I236" s="1"/>
  <c r="F233"/>
  <c r="I233" s="1"/>
  <c r="F226"/>
  <c r="F225" s="1"/>
  <c r="F230" s="1"/>
  <c r="F219"/>
  <c r="F218" s="1"/>
  <c r="F223" s="1"/>
  <c r="F208"/>
  <c r="F207" s="1"/>
  <c r="F216" s="1"/>
  <c r="F200"/>
  <c r="F199" s="1"/>
  <c r="F193"/>
  <c r="I193" s="1"/>
  <c r="F180"/>
  <c r="I180" s="1"/>
  <c r="F178"/>
  <c r="I178" s="1"/>
  <c r="F175"/>
  <c r="I175" s="1"/>
  <c r="F161"/>
  <c r="I161" s="1"/>
  <c r="F159"/>
  <c r="I159" s="1"/>
  <c r="F154"/>
  <c r="I154" s="1"/>
  <c r="F138"/>
  <c r="I138" s="1"/>
  <c r="F131"/>
  <c r="I131" s="1"/>
  <c r="F119"/>
  <c r="I119" s="1"/>
  <c r="F107"/>
  <c r="I107" s="1"/>
  <c r="F55"/>
  <c r="I55" s="1"/>
  <c r="F49"/>
  <c r="I49" s="1"/>
  <c r="F31"/>
  <c r="I31" s="1"/>
  <c r="F23"/>
  <c r="I23" s="1"/>
  <c r="F16"/>
  <c r="I16" s="1"/>
  <c r="F11"/>
  <c r="F10" s="1"/>
  <c r="F108" i="4"/>
  <c r="I108" s="1"/>
  <c r="F105"/>
  <c r="F104" s="1"/>
  <c r="F103" s="1"/>
  <c r="F95"/>
  <c r="F94" s="1"/>
  <c r="F91"/>
  <c r="F90" s="1"/>
  <c r="F87"/>
  <c r="F86" s="1"/>
  <c r="F81"/>
  <c r="I81" s="1"/>
  <c r="F79"/>
  <c r="I79" s="1"/>
  <c r="F75"/>
  <c r="I75" s="1"/>
  <c r="F71"/>
  <c r="I71" s="1"/>
  <c r="F67"/>
  <c r="I67" s="1"/>
  <c r="F65"/>
  <c r="I65" s="1"/>
  <c r="F63"/>
  <c r="I63" s="1"/>
  <c r="F57"/>
  <c r="I57" s="1"/>
  <c r="F54"/>
  <c r="F53" s="1"/>
  <c r="F51"/>
  <c r="F50" s="1"/>
  <c r="F48"/>
  <c r="I48" s="1"/>
  <c r="F46"/>
  <c r="I46" s="1"/>
  <c r="F43"/>
  <c r="I43" s="1"/>
  <c r="F38"/>
  <c r="I38" s="1"/>
  <c r="F36"/>
  <c r="I36" s="1"/>
  <c r="F32"/>
  <c r="I32" s="1"/>
  <c r="F30"/>
  <c r="I30" s="1"/>
  <c r="F28"/>
  <c r="I28" s="1"/>
  <c r="F20"/>
  <c r="F19" s="1"/>
  <c r="F16"/>
  <c r="I16" s="1"/>
  <c r="F14"/>
  <c r="I14" s="1"/>
  <c r="F10"/>
  <c r="I10" s="1"/>
  <c r="H103" l="1"/>
  <c r="I103" s="1"/>
  <c r="I104"/>
  <c r="I91"/>
  <c r="I54"/>
  <c r="I20"/>
  <c r="I94"/>
  <c r="I86"/>
  <c r="I50"/>
  <c r="H8"/>
  <c r="H97"/>
  <c r="I90"/>
  <c r="I53"/>
  <c r="I19"/>
  <c r="I105"/>
  <c r="I95"/>
  <c r="I87"/>
  <c r="I51"/>
  <c r="H104" i="11"/>
  <c r="H171"/>
  <c r="H223"/>
  <c r="I223" s="1"/>
  <c r="I218"/>
  <c r="H205"/>
  <c r="I199"/>
  <c r="I286"/>
  <c r="I266"/>
  <c r="I226"/>
  <c r="I208"/>
  <c r="I11"/>
  <c r="I287"/>
  <c r="I267"/>
  <c r="H197"/>
  <c r="H230"/>
  <c r="I230" s="1"/>
  <c r="I225"/>
  <c r="H216"/>
  <c r="I216" s="1"/>
  <c r="I207"/>
  <c r="I10"/>
  <c r="I219"/>
  <c r="I200"/>
  <c r="H262"/>
  <c r="H296" s="1"/>
  <c r="H34" i="4"/>
  <c r="G263" i="11"/>
  <c r="G218"/>
  <c r="G223" s="1"/>
  <c r="G174"/>
  <c r="G197" s="1"/>
  <c r="G48"/>
  <c r="G104" s="1"/>
  <c r="G20"/>
  <c r="G232"/>
  <c r="G259" s="1"/>
  <c r="G288"/>
  <c r="G137"/>
  <c r="G171" s="1"/>
  <c r="G106"/>
  <c r="G277"/>
  <c r="G22"/>
  <c r="G46" s="1"/>
  <c r="G268"/>
  <c r="G98" i="4"/>
  <c r="G97" s="1"/>
  <c r="G87"/>
  <c r="G86" s="1"/>
  <c r="G70"/>
  <c r="G56"/>
  <c r="G45"/>
  <c r="G35"/>
  <c r="G27"/>
  <c r="G9"/>
  <c r="F35"/>
  <c r="I35" s="1"/>
  <c r="F56"/>
  <c r="I56" s="1"/>
  <c r="F70"/>
  <c r="I70" s="1"/>
  <c r="F98"/>
  <c r="F97" s="1"/>
  <c r="F174" i="11"/>
  <c r="F197" s="1"/>
  <c r="F9" i="4"/>
  <c r="I9" s="1"/>
  <c r="F27"/>
  <c r="I27" s="1"/>
  <c r="F48" i="11"/>
  <c r="F104" s="1"/>
  <c r="F137"/>
  <c r="F171" s="1"/>
  <c r="F45" i="4"/>
  <c r="I45" s="1"/>
  <c r="F288" i="11"/>
  <c r="I288" s="1"/>
  <c r="F20"/>
  <c r="I20" s="1"/>
  <c r="F22"/>
  <c r="F46" s="1"/>
  <c r="F205"/>
  <c r="F232"/>
  <c r="I232" s="1"/>
  <c r="F263"/>
  <c r="I263" s="1"/>
  <c r="F268"/>
  <c r="I268" s="1"/>
  <c r="F106"/>
  <c r="I106" s="1"/>
  <c r="F277"/>
  <c r="I277" s="1"/>
  <c r="H260" l="1"/>
  <c r="I98" i="4"/>
  <c r="H107"/>
  <c r="H118" s="1"/>
  <c r="I97"/>
  <c r="F8"/>
  <c r="I8" s="1"/>
  <c r="I197" i="11"/>
  <c r="I205"/>
  <c r="I171"/>
  <c r="I46"/>
  <c r="I174"/>
  <c r="I137"/>
  <c r="I48"/>
  <c r="I104" s="1"/>
  <c r="I22"/>
  <c r="H294"/>
  <c r="G262"/>
  <c r="G296" s="1"/>
  <c r="G135"/>
  <c r="G260" s="1"/>
  <c r="G8" i="4"/>
  <c r="G294" i="11"/>
  <c r="G34" i="4"/>
  <c r="F34"/>
  <c r="I34" s="1"/>
  <c r="F259" i="11"/>
  <c r="I259" s="1"/>
  <c r="F135"/>
  <c r="I135" s="1"/>
  <c r="F262"/>
  <c r="I262" s="1"/>
  <c r="H112" i="4" l="1"/>
  <c r="G107"/>
  <c r="F107"/>
  <c r="I107" s="1"/>
  <c r="F260" i="11"/>
  <c r="I260" s="1"/>
  <c r="F296"/>
  <c r="I296" s="1"/>
  <c r="F294"/>
  <c r="I294" s="1"/>
  <c r="G112" i="4" l="1"/>
  <c r="G118"/>
  <c r="F112"/>
  <c r="I112" s="1"/>
  <c r="F118"/>
  <c r="I118" s="1"/>
</calcChain>
</file>

<file path=xl/sharedStrings.xml><?xml version="1.0" encoding="utf-8"?>
<sst xmlns="http://schemas.openxmlformats.org/spreadsheetml/2006/main" count="1002" uniqueCount="592">
  <si>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</si>
  <si>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</si>
  <si>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</si>
  <si>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</si>
  <si>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</si>
  <si>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</si>
  <si>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</si>
  <si>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</si>
  <si>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</si>
  <si>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</si>
  <si>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</si>
  <si>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</si>
  <si>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</si>
  <si>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</si>
  <si>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</si>
  <si>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</si>
  <si>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</si>
  <si>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</si>
  <si>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</si>
  <si>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</si>
  <si>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</si>
  <si>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</si>
  <si>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</si>
  <si>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</si>
  <si>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</si>
  <si>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</si>
  <si>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</si>
  <si>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</si>
  <si>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</si>
  <si>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</si>
  <si>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</si>
  <si>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</si>
  <si>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</si>
  <si>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</si>
  <si>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</si>
  <si>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</si>
  <si>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</si>
  <si>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</si>
  <si>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</si>
  <si>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</si>
  <si>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</si>
  <si>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</si>
  <si>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</si>
  <si>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</si>
  <si>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</si>
  <si>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</si>
  <si>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</si>
  <si>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</si>
  <si>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</si>
  <si>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</si>
  <si>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</si>
  <si>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</si>
  <si>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</si>
  <si>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</si>
  <si>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</si>
  <si>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</si>
  <si>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</si>
  <si>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</si>
  <si>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</si>
  <si>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</si>
  <si>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</si>
  <si>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</si>
  <si>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</si>
  <si>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</si>
  <si>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</si>
  <si>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</si>
  <si>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</si>
  <si>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</si>
  <si>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</si>
  <si>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</si>
  <si>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</si>
  <si>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</si>
  <si>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</si>
  <si>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</si>
  <si>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</si>
  <si>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</si>
  <si>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</si>
  <si>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</si>
  <si>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</si>
  <si>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</si>
  <si>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</si>
  <si>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</si>
  <si>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</si>
  <si>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</si>
  <si>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</si>
  <si>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</si>
  <si>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</si>
  <si>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</si>
  <si>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</si>
  <si>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</si>
  <si>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</si>
  <si>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</si>
  <si>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</si>
  <si>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</si>
  <si>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</si>
  <si>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</si>
  <si>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</si>
  <si>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</si>
  <si>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</si>
  <si>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</si>
  <si>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</si>
  <si>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</si>
  <si>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</si>
  <si>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</si>
  <si>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</si>
  <si>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</si>
  <si>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</si>
  <si>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</si>
  <si>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</si>
  <si>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</si>
  <si>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</si>
  <si>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</si>
  <si>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</si>
  <si>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</si>
  <si>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</si>
  <si>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</si>
  <si>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</si>
  <si>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</si>
  <si>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</si>
  <si>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</si>
  <si>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</si>
  <si>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</si>
  <si>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</si>
  <si>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</si>
  <si>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</si>
  <si>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</si>
  <si>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</si>
  <si>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</si>
  <si>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</si>
  <si>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</si>
  <si>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</si>
  <si>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</si>
  <si>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</si>
  <si>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</si>
  <si>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</si>
  <si>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</si>
  <si>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</si>
  <si>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</si>
  <si>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</si>
  <si>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</si>
  <si>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</si>
  <si>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</si>
  <si>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</si>
  <si>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</si>
  <si>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</si>
  <si>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</si>
  <si>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</si>
  <si>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</si>
  <si>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</si>
  <si>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</si>
  <si>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</si>
  <si>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</si>
  <si>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</si>
  <si>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</si>
  <si>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</si>
  <si>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</si>
  <si>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</si>
  <si>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</si>
  <si>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</si>
  <si>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</si>
  <si>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</si>
  <si>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</si>
  <si>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</si>
  <si>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</si>
  <si>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</si>
  <si>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</si>
  <si>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</si>
  <si>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</si>
  <si>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</si>
  <si>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</si>
  <si>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</si>
  <si>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</si>
  <si>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</si>
  <si>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</si>
  <si>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</si>
  <si>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</si>
  <si>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</si>
  <si>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</si>
  <si>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</si>
  <si>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</si>
  <si>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</si>
  <si>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</si>
  <si>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</si>
  <si>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</si>
  <si>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</si>
  <si>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</si>
  <si>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</si>
  <si>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</si>
  <si>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</si>
  <si>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</si>
  <si>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</si>
  <si>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</si>
  <si>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</si>
  <si>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</si>
  <si>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</si>
  <si>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</si>
  <si>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</si>
  <si>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</si>
  <si>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</si>
  <si>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</si>
  <si>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</si>
  <si>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</si>
  <si>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</si>
  <si>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</si>
  <si>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</si>
  <si>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</si>
  <si>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</si>
  <si>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</si>
  <si>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</si>
  <si>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</si>
  <si>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</si>
  <si>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</si>
  <si>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</si>
  <si>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</si>
  <si>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</si>
  <si>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</si>
  <si>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</si>
  <si>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</si>
  <si>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</si>
  <si>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</si>
  <si>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</si>
  <si>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</si>
  <si>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</si>
  <si>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</si>
  <si>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</si>
  <si>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</si>
  <si>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</si>
  <si>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</si>
  <si>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</si>
  <si>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</si>
  <si>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</si>
  <si>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</si>
  <si>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</si>
  <si>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</si>
  <si>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</si>
  <si>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</si>
  <si>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</si>
  <si>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</si>
  <si>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</si>
  <si>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</si>
  <si>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</si>
  <si>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</si>
  <si>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</si>
  <si>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</si>
  <si>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</si>
  <si>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</si>
  <si>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</si>
  <si>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</si>
  <si>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</si>
  <si>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</si>
  <si>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</si>
  <si>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</si>
  <si>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</si>
  <si>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</si>
  <si>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</si>
  <si>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</si>
  <si>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</si>
  <si>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</si>
  <si>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</si>
  <si>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</si>
  <si>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</si>
  <si>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</si>
  <si>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</si>
  <si>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</si>
  <si>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</si>
  <si>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</si>
  <si>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</si>
  <si>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</si>
  <si>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</si>
  <si>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</si>
  <si>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</si>
  <si>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</si>
  <si>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</si>
  <si>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</si>
  <si>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</si>
  <si>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</si>
  <si>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</si>
  <si>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</si>
  <si>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</si>
  <si>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</si>
  <si>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</si>
  <si>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</si>
  <si>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</si>
  <si>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</si>
  <si>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</si>
  <si>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</si>
  <si>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</si>
  <si>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</si>
  <si>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</si>
  <si>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</si>
  <si>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</si>
  <si>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</si>
  <si>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</si>
  <si>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</si>
  <si>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</si>
  <si>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</si>
  <si>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</si>
  <si>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</si>
  <si>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</si>
  <si>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</si>
  <si>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</si>
  <si>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</si>
  <si>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</si>
  <si>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</si>
  <si>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</si>
  <si>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</si>
  <si>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</si>
  <si>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</si>
  <si>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</si>
  <si>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</si>
  <si>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</si>
  <si>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</si>
  <si>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</si>
  <si>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</si>
  <si>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</si>
  <si>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</si>
  <si>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</si>
  <si>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</si>
  <si>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</si>
  <si>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</si>
  <si>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</si>
  <si>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</si>
  <si>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</si>
  <si>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</si>
  <si>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</si>
  <si>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</si>
  <si>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</si>
  <si>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</si>
  <si>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</si>
  <si>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</si>
  <si>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</si>
  <si>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</si>
  <si>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</si>
  <si>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</si>
  <si>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</si>
  <si>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</si>
  <si>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</si>
  <si>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</si>
  <si>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</si>
  <si>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</si>
  <si>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</si>
  <si>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</si>
  <si>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</si>
  <si>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</si>
  <si>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</si>
  <si>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</si>
  <si>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</si>
  <si>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</si>
  <si>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</si>
  <si>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</si>
  <si>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</si>
  <si>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</si>
  <si>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</si>
  <si>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</si>
  <si>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</si>
  <si>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</si>
  <si>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</si>
  <si>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</si>
  <si>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</si>
  <si>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</si>
  <si>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</si>
  <si>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</si>
  <si>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</si>
  <si>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</si>
  <si>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</si>
  <si>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</si>
  <si>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</si>
  <si>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</si>
  <si>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</si>
  <si>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</si>
  <si>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</si>
  <si>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</si>
  <si>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</si>
  <si>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</si>
  <si>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</si>
  <si>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</si>
  <si>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</si>
  <si>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</si>
  <si>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</si>
  <si>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</si>
  <si>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</si>
  <si>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</si>
  <si>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</si>
  <si>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</si>
  <si>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</si>
  <si>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</si>
  <si>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</si>
  <si>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</si>
  <si>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</si>
  <si>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</si>
  <si>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</si>
  <si>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</si>
  <si>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</si>
  <si>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</si>
  <si>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</si>
  <si>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</si>
  <si>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</si>
  <si>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</si>
  <si>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</si>
  <si>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</si>
  <si>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</si>
  <si>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</si>
  <si>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</si>
  <si>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</si>
  <si>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</si>
  <si>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</si>
  <si>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rada Akademije nauka i umjetnosti BiH</t>
  </si>
  <si>
    <t>3.1.1.2.</t>
  </si>
  <si>
    <t>Izdaci za izgradnju,rušenje,adaptaciju i održavanje objekata u vlasništvu Grada</t>
  </si>
  <si>
    <t>Sufinan.cijene vodosnab.za sva fizička i pravna lica-korisnike Gradskog vodovod.sistema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</si>
  <si>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</si>
  <si>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</si>
  <si>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</si>
  <si>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</si>
  <si>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</si>
  <si>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</si>
  <si>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</si>
  <si>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</si>
  <si>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</si>
  <si>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</si>
  <si>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za podrški službama zaštite i spašavanja u JP (nenamjenska sredstva budžeta)</t>
  </si>
  <si>
    <t>Transfer za JP Veterinarska stanica za sterilizaciju pasa lutalica</t>
  </si>
  <si>
    <t>Sufinan.cijene odvoza smeća za sva fizička lica-korisnike Gradskog odvoza kom.otpada putem JKP Vosoko</t>
  </si>
  <si>
    <t>Transferi pojedincima (podrška vantjelesnoj oplodnji)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</si>
  <si>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</si>
  <si>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</si>
  <si>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</si>
  <si>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</si>
  <si>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</si>
  <si>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</si>
  <si>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</si>
  <si>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</si>
  <si>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</si>
  <si>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</si>
  <si>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</si>
  <si>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</si>
  <si>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 xml:space="preserve">Transfer za nabavku senzora za mjerenje šećera u krvi </t>
    </r>
    <r>
      <rPr>
        <sz val="9"/>
        <rFont val="Times New Roman"/>
        <family val="1"/>
        <charset val="238"/>
      </rPr>
      <t>(mladi od 18-26g koji su studenti ili su nezaposlen</t>
    </r>
    <r>
      <rPr>
        <sz val="9"/>
        <color theme="1"/>
        <rFont val="Times New Roman"/>
        <family val="1"/>
        <charset val="238"/>
      </rPr>
      <t>.)</t>
    </r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</si>
  <si>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</si>
  <si>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</si>
  <si>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</si>
  <si>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</si>
  <si>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</si>
  <si>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</si>
  <si>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</si>
  <si>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</si>
  <si>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</si>
  <si>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</si>
  <si>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</si>
  <si>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</si>
  <si>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</si>
  <si>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</si>
  <si>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</si>
  <si>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</si>
  <si>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</si>
  <si>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</si>
  <si>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</si>
  <si>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</si>
  <si>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</si>
  <si>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Transfer za razvoj turističke infrastrukture (šadrvani,mape,monografije,turistički vodiči,video prezentacije)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</si>
  <si>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</si>
  <si>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</si>
  <si>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</si>
  <si>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</si>
  <si>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</si>
  <si>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Usluge sevisiranja opreme i vozila,nabavka dijelova i pjene za gašenje požara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</si>
  <si>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</si>
  <si>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</si>
  <si>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</si>
  <si>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</si>
  <si>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</si>
  <si>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</si>
  <si>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Izdaci za razvoj turističke infrastrukture (šadrvani,mape,monografije,turistički vodiči,video prezentacije)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</si>
  <si>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</si>
  <si>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</si>
  <si>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</si>
  <si>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</si>
  <si>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>Transferi za  MZ za interventne mjere zaštite od posljedica prir.i dr.nesreća iz sredstava poseb.naknada za zaštitu...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</si>
  <si>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</si>
  <si>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</si>
  <si>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</si>
  <si>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</si>
  <si>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</si>
  <si>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</si>
  <si>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</si>
  <si>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</si>
  <si>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</si>
  <si>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</si>
  <si>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 xml:space="preserve"> BUDŽET ZA 2024.g</t>
  </si>
  <si>
    <t>BUDŽET ZA 2024.g</t>
  </si>
  <si>
    <t>Transfer za radove na zgradi Hitne medicinske pomoći (troškovi administracije i infrastrukturna ulaganja)</t>
  </si>
  <si>
    <t>Pomoć energetski siromašnim domaćinstvima (dovršetak projekta FBiH iz 2023.g)</t>
  </si>
  <si>
    <t>Izdaci za realizaciju projekta ROMACTED-Promoviranje dobrog upravljanja i osnaživanja Roma na lokalnom nivou</t>
  </si>
  <si>
    <t>Izdaci za zbrinjavanje pasa lutalica</t>
  </si>
  <si>
    <t>Ostale neplanirane uplate (prihodi po ranijim propisima)</t>
  </si>
  <si>
    <t>Transferi pojedincima (nagrade za vrhunske sportiste)</t>
  </si>
  <si>
    <t>Transfer za udruženje žena oboljelih od karcinoma "Srcem zajedno"-prevent.pregled za žene iznad 18g</t>
  </si>
  <si>
    <t>PLAN ZA DEVET MJESECI</t>
  </si>
  <si>
    <t>red. broj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</si>
  <si>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</si>
  <si>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</si>
  <si>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</si>
  <si>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</si>
  <si>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</si>
  <si>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</si>
  <si>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</si>
  <si>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</si>
  <si>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Primljeni tekući transferi od ostalih nivoa vlasti</t>
  </si>
  <si>
    <t>KAPITALNI TRANSFERI I DONACIJE</t>
  </si>
  <si>
    <t>Kapitalni transferi od ostalih nivoa vlasti</t>
  </si>
  <si>
    <t>RASHODI</t>
  </si>
  <si>
    <t>TEKUĆI RASHODI</t>
  </si>
  <si>
    <t>2.1.4.</t>
  </si>
  <si>
    <t>Plaće i naknade troškova zaposlenih</t>
  </si>
  <si>
    <t>Doprinos poslodavca i ostali doprinosi</t>
  </si>
  <si>
    <t>Izdaci za materijal,sitan inventar i usluge</t>
  </si>
  <si>
    <t>Tekući transferi i drugi tekući rashodi</t>
  </si>
  <si>
    <t>2.1.5.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</si>
  <si>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</si>
  <si>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</si>
  <si>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</si>
  <si>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</si>
  <si>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</si>
  <si>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</si>
  <si>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</si>
  <si>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7.</t>
  </si>
  <si>
    <t>8.</t>
  </si>
  <si>
    <t>9.</t>
  </si>
  <si>
    <t>UKUPAN FINANSIJSKI REZULTAT</t>
  </si>
  <si>
    <t>10.</t>
  </si>
  <si>
    <t>2.1.6.</t>
  </si>
  <si>
    <t>11.</t>
  </si>
  <si>
    <t>SVEUKUPNI PRIHODI;PRIMICI;FINANSIRANJE;RAZGRANIČENI PRIHODI I OSTVARENI SUFICIT IZ RANIJEG PERIODA</t>
  </si>
  <si>
    <t>NETO NABAVKE STALNIH SREDSTAVA</t>
  </si>
  <si>
    <t>NETO POZAJMLJIVANJE(NETO ZADUŽIVANJE)=UKUPAN DEFICIT/SUFICIT</t>
  </si>
  <si>
    <t>12.</t>
  </si>
  <si>
    <t>PRIMICI OD ZADUŽIVANJA</t>
  </si>
  <si>
    <t>NETO TRANSAKCIJE U FINANSIJSKOJ IMOVINI</t>
  </si>
  <si>
    <t>IZDACI ZA OTPLATE DUGOVA</t>
  </si>
  <si>
    <t>NETO ZADUŽIVANJE (NETO OTPLATE DUGOVA)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</si>
  <si>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</si>
  <si>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</si>
  <si>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 xml:space="preserve">Podrška Grada projektima organizacija i institucija van teritorije grada i BiH </t>
  </si>
  <si>
    <t>NACRT BUDŽETA ZA 2025.g</t>
  </si>
  <si>
    <t>index promjene</t>
  </si>
  <si>
    <t>Transfer općinama za saniranje šteta usljed poplava</t>
  </si>
  <si>
    <t>Transfer za NK Liješeva</t>
  </si>
  <si>
    <t>član 3.</t>
  </si>
  <si>
    <t>(izdaci po budžetskim korisnicima)</t>
  </si>
  <si>
    <t>član 4.</t>
  </si>
  <si>
    <t>(korištenje tekuće rezerve)</t>
  </si>
  <si>
    <t>Zakona o budžetima Federacije Bosne i Hercegovine ("Službene novine Federacije Bosne i Hercegovine" broj 102/13,9/14,13/14,8/15,91/15,</t>
  </si>
  <si>
    <t>102/15,104/16,5/18,11/19,99/19 i 25a/22).</t>
  </si>
  <si>
    <t>član 5.</t>
  </si>
  <si>
    <t>(završne odredbe)</t>
  </si>
  <si>
    <t xml:space="preserve">Broj: </t>
  </si>
  <si>
    <t xml:space="preserve">                                                                                                             PREDSJEDAVAJUĆI</t>
  </si>
  <si>
    <t xml:space="preserve">Datum: </t>
  </si>
  <si>
    <t xml:space="preserve">                                                                                                   GRADSKOG VIJEĆA VISOKO</t>
  </si>
  <si>
    <t>Visoko</t>
  </si>
  <si>
    <t xml:space="preserve">U tekuću rezervu u 2025.godini izdvojit će se iznos od 20.000,00 KM ili 0,06 % od ukupnih izdataka,a koristit će se u skladu sa članom 60. i 61. </t>
  </si>
  <si>
    <t>Budžet stupa na snagu danom objavljivanja u Službenom glasniku Grada Visoko, a primjenjivat će se od 01.01.2025.godine.</t>
  </si>
  <si>
    <t>NACRT</t>
  </si>
  <si>
    <t xml:space="preserve">  </t>
  </si>
  <si>
    <t xml:space="preserve">               </t>
  </si>
  <si>
    <t xml:space="preserve">                                                                   </t>
  </si>
  <si>
    <t xml:space="preserve">     I. OPĆI DIO</t>
  </si>
  <si>
    <t>(sadržaj)</t>
  </si>
  <si>
    <t>(prihodi i izdaci)</t>
  </si>
  <si>
    <t xml:space="preserve"> III OSTALO</t>
  </si>
  <si>
    <t>Neutrošena sredstva primitaka iz prethodne godine</t>
  </si>
  <si>
    <t>1.4.8.</t>
  </si>
  <si>
    <t>Transferi međunarodnim organizacijama</t>
  </si>
  <si>
    <t>Oprema za razvoj turističke infrastrukture (šadrvani...)</t>
  </si>
  <si>
    <t>Podrška realizaciji projekata međunarodnih organizacija (Help...)</t>
  </si>
  <si>
    <t xml:space="preserve">Transfer za troškove administracije za radove na zgradi Hitne medicinske pomoći </t>
  </si>
  <si>
    <t>Subvencije za vodu i komunalne usluge za korisnike stalne i povremene novčane pomoći</t>
  </si>
  <si>
    <t>BUDŽET 2024.g</t>
  </si>
  <si>
    <t>BUDŽET 2025.g</t>
  </si>
  <si>
    <t xml:space="preserve">                  Na osnovu članova 32. do 66. Zakona o budžetima Federacije Bosne i Hercegovine ("Službene  novine Federacije</t>
  </si>
  <si>
    <t xml:space="preserve"> Bosne  i  Hercegovine" broj 102/13, 9/14, 13/14, 8/15, 91/15, 102/15,104/16, 5/18,11/19,99/19 i 25a/22), člana 12. Zakona </t>
  </si>
  <si>
    <t xml:space="preserve"> o pripadnosti  javnih  prihoda  Federacije Bosne  i  Hercegovine ("Službene novine Federacije Bosne i Hercegovine" broj 22/06,  </t>
  </si>
  <si>
    <t xml:space="preserve"> Visoko na _____________ sjednici održanoj ______________godine donijelo je:</t>
  </si>
  <si>
    <t xml:space="preserve"> 43/08,22/09, 17/22,35/14 i 94/15) i člana 21. Statuta Grada Visoko("Službeni glasnik  Grada Visoko" broj 10/21), Gradsko vijeće</t>
  </si>
  <si>
    <t xml:space="preserve">                                                       član 1.</t>
  </si>
  <si>
    <t>Budžet Grada Visoko (u daljem tekstu Budžet) za 2025.godinu sastoji se od pregleda prihoda i primitaka, te rashoda i izdataka:</t>
  </si>
  <si>
    <t xml:space="preserve">                                                    član 2.</t>
  </si>
  <si>
    <t xml:space="preserve">                                                                                                                         </t>
  </si>
  <si>
    <t xml:space="preserve">Prihodi i primici, rashodi i izdaci po grupama utvrđuju se u bilansu prihoda i izdataka za 2025.godinu kako slijedi:  </t>
  </si>
  <si>
    <t>NEUTROŠENA SREDSTVA PRIMITAKA IZ PRETHODNE GODINE</t>
  </si>
  <si>
    <t>Almir Ljeskovica</t>
  </si>
  <si>
    <t xml:space="preserve">                      BUDŽET GRADA VISOKO ZA 2025.GODINU  </t>
  </si>
  <si>
    <t>Izdaci u Budžetu za 2025.godinu u iznosu od 32.500.000,00 KM raspoređuje se po korisnicima u Posebnom dijelu Budžeta kako slijedi: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</si>
</sst>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5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0" fontId="17" fillId="0" borderId="0" xfId="0" applyFont="1" applyAlignment="1">
      <alignment horizontal="center"/>
    </xf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3" fontId="0" fillId="0" borderId="0" xfId="0" applyNumberFormat="1"/>
    <xf numFmtId="3" fontId="20" fillId="0" borderId="0" xfId="0" applyNumberFormat="1" applyFont="1"/>
    <xf numFmtId="3" fontId="17" fillId="0" borderId="0" xfId="0" applyNumberFormat="1" applyFont="1" applyAlignment="1">
      <alignment horizontal="center"/>
    </xf>
    <xf numFmtId="3" fontId="5" fillId="3" borderId="10" xfId="0" applyNumberFormat="1" applyFont="1" applyFill="1" applyBorder="1"/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center"/>
    </xf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Border="1"/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5" fillId="0" borderId="10" xfId="0" applyFont="1" applyBorder="1" applyAlignment="1">
      <alignment wrapText="1"/>
    </xf>
    <xf numFmtId="3" fontId="17" fillId="0" borderId="0" xfId="0" applyNumberFormat="1" applyFont="1" applyBorder="1"/>
    <xf numFmtId="0" fontId="17" fillId="0" borderId="0" xfId="0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10" fillId="0" borderId="10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17" fillId="0" borderId="0" xfId="0" applyFont="1" applyAlignment="1"/>
    <xf numFmtId="3" fontId="10" fillId="0" borderId="10" xfId="0" applyNumberFormat="1" applyFont="1" applyBorder="1" applyAlignment="1"/>
    <xf numFmtId="3" fontId="24" fillId="0" borderId="10" xfId="0" applyNumberFormat="1" applyFont="1" applyBorder="1" applyAlignment="1"/>
    <xf numFmtId="3" fontId="5" fillId="0" borderId="10" xfId="0" applyNumberFormat="1" applyFont="1" applyBorder="1" applyAlignment="1"/>
    <xf numFmtId="1" fontId="5" fillId="0" borderId="10" xfId="0" applyNumberFormat="1" applyFont="1" applyBorder="1" applyAlignme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8"/>
  <sheetViews>
    <sheetView zoomScale="140" zoomScaleNormal="140" workbookViewId="0">
      <selection activeCell="D1" sqref="D1"/>
    </sheetView>
  </sheetViews>
  <sheetFormatPr defaultRowHeight="15"/>
  <cols>
    <col min="1" max="1" width="6.140625" customWidth="1"/>
    <col min="2" max="2" width="73.28515625" customWidth="1"/>
    <col min="3" max="3" width="13.42578125" customWidth="1"/>
    <col min="4" max="4" width="13.140625" customWidth="1"/>
    <col min="5" max="5" width="10.5703125" customWidth="1"/>
    <col min="256" max="256" width="6.140625" customWidth="1"/>
    <col min="257" max="257" width="56.85546875" customWidth="1"/>
    <col min="258" max="258" width="22.85546875" customWidth="1"/>
    <col min="259" max="259" width="10.5703125" customWidth="1"/>
    <col min="512" max="512" width="6.140625" customWidth="1"/>
    <col min="513" max="513" width="56.85546875" customWidth="1"/>
    <col min="514" max="514" width="22.85546875" customWidth="1"/>
    <col min="515" max="515" width="10.5703125" customWidth="1"/>
    <col min="768" max="768" width="6.140625" customWidth="1"/>
    <col min="769" max="769" width="56.85546875" customWidth="1"/>
    <col min="770" max="770" width="22.85546875" customWidth="1"/>
    <col min="771" max="771" width="10.5703125" customWidth="1"/>
    <col min="1024" max="1024" width="6.140625" customWidth="1"/>
    <col min="1025" max="1025" width="56.85546875" customWidth="1"/>
    <col min="1026" max="1026" width="22.85546875" customWidth="1"/>
    <col min="1027" max="1027" width="10.5703125" customWidth="1"/>
    <col min="1280" max="1280" width="6.140625" customWidth="1"/>
    <col min="1281" max="1281" width="56.85546875" customWidth="1"/>
    <col min="1282" max="1282" width="22.85546875" customWidth="1"/>
    <col min="1283" max="1283" width="10.5703125" customWidth="1"/>
    <col min="1536" max="1536" width="6.140625" customWidth="1"/>
    <col min="1537" max="1537" width="56.85546875" customWidth="1"/>
    <col min="1538" max="1538" width="22.85546875" customWidth="1"/>
    <col min="1539" max="1539" width="10.5703125" customWidth="1"/>
    <col min="1792" max="1792" width="6.140625" customWidth="1"/>
    <col min="1793" max="1793" width="56.85546875" customWidth="1"/>
    <col min="1794" max="1794" width="22.85546875" customWidth="1"/>
    <col min="1795" max="1795" width="10.5703125" customWidth="1"/>
    <col min="2048" max="2048" width="6.140625" customWidth="1"/>
    <col min="2049" max="2049" width="56.85546875" customWidth="1"/>
    <col min="2050" max="2050" width="22.85546875" customWidth="1"/>
    <col min="2051" max="2051" width="10.5703125" customWidth="1"/>
    <col min="2304" max="2304" width="6.140625" customWidth="1"/>
    <col min="2305" max="2305" width="56.85546875" customWidth="1"/>
    <col min="2306" max="2306" width="22.85546875" customWidth="1"/>
    <col min="2307" max="2307" width="10.5703125" customWidth="1"/>
    <col min="2560" max="2560" width="6.140625" customWidth="1"/>
    <col min="2561" max="2561" width="56.85546875" customWidth="1"/>
    <col min="2562" max="2562" width="22.85546875" customWidth="1"/>
    <col min="2563" max="2563" width="10.5703125" customWidth="1"/>
    <col min="2816" max="2816" width="6.140625" customWidth="1"/>
    <col min="2817" max="2817" width="56.85546875" customWidth="1"/>
    <col min="2818" max="2818" width="22.85546875" customWidth="1"/>
    <col min="2819" max="2819" width="10.5703125" customWidth="1"/>
    <col min="3072" max="3072" width="6.140625" customWidth="1"/>
    <col min="3073" max="3073" width="56.85546875" customWidth="1"/>
    <col min="3074" max="3074" width="22.85546875" customWidth="1"/>
    <col min="3075" max="3075" width="10.5703125" customWidth="1"/>
    <col min="3328" max="3328" width="6.140625" customWidth="1"/>
    <col min="3329" max="3329" width="56.85546875" customWidth="1"/>
    <col min="3330" max="3330" width="22.85546875" customWidth="1"/>
    <col min="3331" max="3331" width="10.5703125" customWidth="1"/>
    <col min="3584" max="3584" width="6.140625" customWidth="1"/>
    <col min="3585" max="3585" width="56.85546875" customWidth="1"/>
    <col min="3586" max="3586" width="22.85546875" customWidth="1"/>
    <col min="3587" max="3587" width="10.5703125" customWidth="1"/>
    <col min="3840" max="3840" width="6.140625" customWidth="1"/>
    <col min="3841" max="3841" width="56.85546875" customWidth="1"/>
    <col min="3842" max="3842" width="22.85546875" customWidth="1"/>
    <col min="3843" max="3843" width="10.5703125" customWidth="1"/>
    <col min="4096" max="4096" width="6.140625" customWidth="1"/>
    <col min="4097" max="4097" width="56.85546875" customWidth="1"/>
    <col min="4098" max="4098" width="22.85546875" customWidth="1"/>
    <col min="4099" max="4099" width="10.5703125" customWidth="1"/>
    <col min="4352" max="4352" width="6.140625" customWidth="1"/>
    <col min="4353" max="4353" width="56.85546875" customWidth="1"/>
    <col min="4354" max="4354" width="22.85546875" customWidth="1"/>
    <col min="4355" max="4355" width="10.5703125" customWidth="1"/>
    <col min="4608" max="4608" width="6.140625" customWidth="1"/>
    <col min="4609" max="4609" width="56.85546875" customWidth="1"/>
    <col min="4610" max="4610" width="22.85546875" customWidth="1"/>
    <col min="4611" max="4611" width="10.5703125" customWidth="1"/>
    <col min="4864" max="4864" width="6.140625" customWidth="1"/>
    <col min="4865" max="4865" width="56.85546875" customWidth="1"/>
    <col min="4866" max="4866" width="22.85546875" customWidth="1"/>
    <col min="4867" max="4867" width="10.5703125" customWidth="1"/>
    <col min="5120" max="5120" width="6.140625" customWidth="1"/>
    <col min="5121" max="5121" width="56.85546875" customWidth="1"/>
    <col min="5122" max="5122" width="22.85546875" customWidth="1"/>
    <col min="5123" max="5123" width="10.5703125" customWidth="1"/>
    <col min="5376" max="5376" width="6.140625" customWidth="1"/>
    <col min="5377" max="5377" width="56.85546875" customWidth="1"/>
    <col min="5378" max="5378" width="22.85546875" customWidth="1"/>
    <col min="5379" max="5379" width="10.5703125" customWidth="1"/>
    <col min="5632" max="5632" width="6.140625" customWidth="1"/>
    <col min="5633" max="5633" width="56.85546875" customWidth="1"/>
    <col min="5634" max="5634" width="22.85546875" customWidth="1"/>
    <col min="5635" max="5635" width="10.5703125" customWidth="1"/>
    <col min="5888" max="5888" width="6.140625" customWidth="1"/>
    <col min="5889" max="5889" width="56.85546875" customWidth="1"/>
    <col min="5890" max="5890" width="22.85546875" customWidth="1"/>
    <col min="5891" max="5891" width="10.5703125" customWidth="1"/>
    <col min="6144" max="6144" width="6.140625" customWidth="1"/>
    <col min="6145" max="6145" width="56.85546875" customWidth="1"/>
    <col min="6146" max="6146" width="22.85546875" customWidth="1"/>
    <col min="6147" max="6147" width="10.5703125" customWidth="1"/>
    <col min="6400" max="6400" width="6.140625" customWidth="1"/>
    <col min="6401" max="6401" width="56.85546875" customWidth="1"/>
    <col min="6402" max="6402" width="22.85546875" customWidth="1"/>
    <col min="6403" max="6403" width="10.5703125" customWidth="1"/>
    <col min="6656" max="6656" width="6.140625" customWidth="1"/>
    <col min="6657" max="6657" width="56.85546875" customWidth="1"/>
    <col min="6658" max="6658" width="22.85546875" customWidth="1"/>
    <col min="6659" max="6659" width="10.5703125" customWidth="1"/>
    <col min="6912" max="6912" width="6.140625" customWidth="1"/>
    <col min="6913" max="6913" width="56.85546875" customWidth="1"/>
    <col min="6914" max="6914" width="22.85546875" customWidth="1"/>
    <col min="6915" max="6915" width="10.5703125" customWidth="1"/>
    <col min="7168" max="7168" width="6.140625" customWidth="1"/>
    <col min="7169" max="7169" width="56.85546875" customWidth="1"/>
    <col min="7170" max="7170" width="22.85546875" customWidth="1"/>
    <col min="7171" max="7171" width="10.5703125" customWidth="1"/>
    <col min="7424" max="7424" width="6.140625" customWidth="1"/>
    <col min="7425" max="7425" width="56.85546875" customWidth="1"/>
    <col min="7426" max="7426" width="22.85546875" customWidth="1"/>
    <col min="7427" max="7427" width="10.5703125" customWidth="1"/>
    <col min="7680" max="7680" width="6.140625" customWidth="1"/>
    <col min="7681" max="7681" width="56.85546875" customWidth="1"/>
    <col min="7682" max="7682" width="22.85546875" customWidth="1"/>
    <col min="7683" max="7683" width="10.5703125" customWidth="1"/>
    <col min="7936" max="7936" width="6.140625" customWidth="1"/>
    <col min="7937" max="7937" width="56.85546875" customWidth="1"/>
    <col min="7938" max="7938" width="22.85546875" customWidth="1"/>
    <col min="7939" max="7939" width="10.5703125" customWidth="1"/>
    <col min="8192" max="8192" width="6.140625" customWidth="1"/>
    <col min="8193" max="8193" width="56.85546875" customWidth="1"/>
    <col min="8194" max="8194" width="22.85546875" customWidth="1"/>
    <col min="8195" max="8195" width="10.5703125" customWidth="1"/>
    <col min="8448" max="8448" width="6.140625" customWidth="1"/>
    <col min="8449" max="8449" width="56.85546875" customWidth="1"/>
    <col min="8450" max="8450" width="22.85546875" customWidth="1"/>
    <col min="8451" max="8451" width="10.5703125" customWidth="1"/>
    <col min="8704" max="8704" width="6.140625" customWidth="1"/>
    <col min="8705" max="8705" width="56.85546875" customWidth="1"/>
    <col min="8706" max="8706" width="22.85546875" customWidth="1"/>
    <col min="8707" max="8707" width="10.5703125" customWidth="1"/>
    <col min="8960" max="8960" width="6.140625" customWidth="1"/>
    <col min="8961" max="8961" width="56.85546875" customWidth="1"/>
    <col min="8962" max="8962" width="22.85546875" customWidth="1"/>
    <col min="8963" max="8963" width="10.5703125" customWidth="1"/>
    <col min="9216" max="9216" width="6.140625" customWidth="1"/>
    <col min="9217" max="9217" width="56.85546875" customWidth="1"/>
    <col min="9218" max="9218" width="22.85546875" customWidth="1"/>
    <col min="9219" max="9219" width="10.5703125" customWidth="1"/>
    <col min="9472" max="9472" width="6.140625" customWidth="1"/>
    <col min="9473" max="9473" width="56.85546875" customWidth="1"/>
    <col min="9474" max="9474" width="22.85546875" customWidth="1"/>
    <col min="9475" max="9475" width="10.5703125" customWidth="1"/>
    <col min="9728" max="9728" width="6.140625" customWidth="1"/>
    <col min="9729" max="9729" width="56.85546875" customWidth="1"/>
    <col min="9730" max="9730" width="22.85546875" customWidth="1"/>
    <col min="9731" max="9731" width="10.5703125" customWidth="1"/>
    <col min="9984" max="9984" width="6.140625" customWidth="1"/>
    <col min="9985" max="9985" width="56.85546875" customWidth="1"/>
    <col min="9986" max="9986" width="22.85546875" customWidth="1"/>
    <col min="9987" max="9987" width="10.5703125" customWidth="1"/>
    <col min="10240" max="10240" width="6.140625" customWidth="1"/>
    <col min="10241" max="10241" width="56.85546875" customWidth="1"/>
    <col min="10242" max="10242" width="22.85546875" customWidth="1"/>
    <col min="10243" max="10243" width="10.5703125" customWidth="1"/>
    <col min="10496" max="10496" width="6.140625" customWidth="1"/>
    <col min="10497" max="10497" width="56.85546875" customWidth="1"/>
    <col min="10498" max="10498" width="22.85546875" customWidth="1"/>
    <col min="10499" max="10499" width="10.5703125" customWidth="1"/>
    <col min="10752" max="10752" width="6.140625" customWidth="1"/>
    <col min="10753" max="10753" width="56.85546875" customWidth="1"/>
    <col min="10754" max="10754" width="22.85546875" customWidth="1"/>
    <col min="10755" max="10755" width="10.5703125" customWidth="1"/>
    <col min="11008" max="11008" width="6.140625" customWidth="1"/>
    <col min="11009" max="11009" width="56.85546875" customWidth="1"/>
    <col min="11010" max="11010" width="22.85546875" customWidth="1"/>
    <col min="11011" max="11011" width="10.5703125" customWidth="1"/>
    <col min="11264" max="11264" width="6.140625" customWidth="1"/>
    <col min="11265" max="11265" width="56.85546875" customWidth="1"/>
    <col min="11266" max="11266" width="22.85546875" customWidth="1"/>
    <col min="11267" max="11267" width="10.5703125" customWidth="1"/>
    <col min="11520" max="11520" width="6.140625" customWidth="1"/>
    <col min="11521" max="11521" width="56.85546875" customWidth="1"/>
    <col min="11522" max="11522" width="22.85546875" customWidth="1"/>
    <col min="11523" max="11523" width="10.5703125" customWidth="1"/>
    <col min="11776" max="11776" width="6.140625" customWidth="1"/>
    <col min="11777" max="11777" width="56.85546875" customWidth="1"/>
    <col min="11778" max="11778" width="22.85546875" customWidth="1"/>
    <col min="11779" max="11779" width="10.5703125" customWidth="1"/>
    <col min="12032" max="12032" width="6.140625" customWidth="1"/>
    <col min="12033" max="12033" width="56.85546875" customWidth="1"/>
    <col min="12034" max="12034" width="22.85546875" customWidth="1"/>
    <col min="12035" max="12035" width="10.5703125" customWidth="1"/>
    <col min="12288" max="12288" width="6.140625" customWidth="1"/>
    <col min="12289" max="12289" width="56.85546875" customWidth="1"/>
    <col min="12290" max="12290" width="22.85546875" customWidth="1"/>
    <col min="12291" max="12291" width="10.5703125" customWidth="1"/>
    <col min="12544" max="12544" width="6.140625" customWidth="1"/>
    <col min="12545" max="12545" width="56.85546875" customWidth="1"/>
    <col min="12546" max="12546" width="22.85546875" customWidth="1"/>
    <col min="12547" max="12547" width="10.5703125" customWidth="1"/>
    <col min="12800" max="12800" width="6.140625" customWidth="1"/>
    <col min="12801" max="12801" width="56.85546875" customWidth="1"/>
    <col min="12802" max="12802" width="22.85546875" customWidth="1"/>
    <col min="12803" max="12803" width="10.5703125" customWidth="1"/>
    <col min="13056" max="13056" width="6.140625" customWidth="1"/>
    <col min="13057" max="13057" width="56.85546875" customWidth="1"/>
    <col min="13058" max="13058" width="22.85546875" customWidth="1"/>
    <col min="13059" max="13059" width="10.5703125" customWidth="1"/>
    <col min="13312" max="13312" width="6.140625" customWidth="1"/>
    <col min="13313" max="13313" width="56.85546875" customWidth="1"/>
    <col min="13314" max="13314" width="22.85546875" customWidth="1"/>
    <col min="13315" max="13315" width="10.5703125" customWidth="1"/>
    <col min="13568" max="13568" width="6.140625" customWidth="1"/>
    <col min="13569" max="13569" width="56.85546875" customWidth="1"/>
    <col min="13570" max="13570" width="22.85546875" customWidth="1"/>
    <col min="13571" max="13571" width="10.5703125" customWidth="1"/>
    <col min="13824" max="13824" width="6.140625" customWidth="1"/>
    <col min="13825" max="13825" width="56.85546875" customWidth="1"/>
    <col min="13826" max="13826" width="22.85546875" customWidth="1"/>
    <col min="13827" max="13827" width="10.5703125" customWidth="1"/>
    <col min="14080" max="14080" width="6.140625" customWidth="1"/>
    <col min="14081" max="14081" width="56.85546875" customWidth="1"/>
    <col min="14082" max="14082" width="22.85546875" customWidth="1"/>
    <col min="14083" max="14083" width="10.5703125" customWidth="1"/>
    <col min="14336" max="14336" width="6.140625" customWidth="1"/>
    <col min="14337" max="14337" width="56.85546875" customWidth="1"/>
    <col min="14338" max="14338" width="22.85546875" customWidth="1"/>
    <col min="14339" max="14339" width="10.5703125" customWidth="1"/>
    <col min="14592" max="14592" width="6.140625" customWidth="1"/>
    <col min="14593" max="14593" width="56.85546875" customWidth="1"/>
    <col min="14594" max="14594" width="22.85546875" customWidth="1"/>
    <col min="14595" max="14595" width="10.5703125" customWidth="1"/>
    <col min="14848" max="14848" width="6.140625" customWidth="1"/>
    <col min="14849" max="14849" width="56.85546875" customWidth="1"/>
    <col min="14850" max="14850" width="22.85546875" customWidth="1"/>
    <col min="14851" max="14851" width="10.5703125" customWidth="1"/>
    <col min="15104" max="15104" width="6.140625" customWidth="1"/>
    <col min="15105" max="15105" width="56.85546875" customWidth="1"/>
    <col min="15106" max="15106" width="22.85546875" customWidth="1"/>
    <col min="15107" max="15107" width="10.5703125" customWidth="1"/>
    <col min="15360" max="15360" width="6.140625" customWidth="1"/>
    <col min="15361" max="15361" width="56.85546875" customWidth="1"/>
    <col min="15362" max="15362" width="22.85546875" customWidth="1"/>
    <col min="15363" max="15363" width="10.5703125" customWidth="1"/>
    <col min="15616" max="15616" width="6.140625" customWidth="1"/>
    <col min="15617" max="15617" width="56.85546875" customWidth="1"/>
    <col min="15618" max="15618" width="22.85546875" customWidth="1"/>
    <col min="15619" max="15619" width="10.5703125" customWidth="1"/>
    <col min="15872" max="15872" width="6.140625" customWidth="1"/>
    <col min="15873" max="15873" width="56.85546875" customWidth="1"/>
    <col min="15874" max="15874" width="22.85546875" customWidth="1"/>
    <col min="15875" max="15875" width="10.5703125" customWidth="1"/>
    <col min="16128" max="16128" width="6.140625" customWidth="1"/>
    <col min="16129" max="16129" width="56.85546875" customWidth="1"/>
    <col min="16130" max="16130" width="22.85546875" customWidth="1"/>
    <col min="16131" max="16131" width="10.5703125" customWidth="1"/>
  </cols>
  <sheetData>
    <row r="1" spans="1:4" s="84" customFormat="1" ht="15.75">
      <c r="C1" s="100"/>
      <c r="D1" s="101" t="s">
        <v>561</v>
      </c>
    </row>
    <row r="2" spans="1:4" s="75" customFormat="1" ht="12.75">
      <c r="A2" s="75" t="s">
        <v>562</v>
      </c>
    </row>
    <row r="3" spans="1:4" s="72" customFormat="1" ht="15.75">
      <c r="A3" s="72" t="s">
        <v>578</v>
      </c>
    </row>
    <row r="4" spans="1:4" s="72" customFormat="1" ht="15.75">
      <c r="A4" s="72" t="s">
        <v>579</v>
      </c>
    </row>
    <row r="5" spans="1:4" s="72" customFormat="1" ht="15.75">
      <c r="A5" s="72" t="s">
        <v>580</v>
      </c>
    </row>
    <row r="6" spans="1:4" s="72" customFormat="1" ht="15.75">
      <c r="A6" s="72" t="s">
        <v>582</v>
      </c>
    </row>
    <row r="7" spans="1:4" s="72" customFormat="1" ht="15.75">
      <c r="A7" s="72" t="s">
        <v>581</v>
      </c>
    </row>
    <row r="8" spans="1:4" s="72" customFormat="1" ht="15.75"/>
    <row r="9" spans="1:4" s="84" customFormat="1"/>
    <row r="10" spans="1:4" s="103" customFormat="1" ht="18.75">
      <c r="A10" s="103" t="s">
        <v>563</v>
      </c>
      <c r="B10" s="104" t="s">
        <v>564</v>
      </c>
    </row>
    <row r="11" spans="1:4" s="103" customFormat="1" ht="18.75">
      <c r="B11" s="104" t="s">
        <v>590</v>
      </c>
    </row>
    <row r="12" spans="1:4" s="103" customFormat="1" ht="14.25">
      <c r="B12" s="105"/>
    </row>
    <row r="13" spans="1:4" s="102" customFormat="1" ht="15.75">
      <c r="B13" s="106" t="s">
        <v>565</v>
      </c>
    </row>
    <row r="14" spans="1:4" s="72" customFormat="1" ht="15.75">
      <c r="B14" s="77"/>
    </row>
    <row r="15" spans="1:4" s="72" customFormat="1" ht="15.75">
      <c r="B15" s="120" t="s">
        <v>583</v>
      </c>
      <c r="C15" s="79"/>
    </row>
    <row r="16" spans="1:4" s="72" customFormat="1" ht="15.75">
      <c r="B16" s="79" t="s">
        <v>566</v>
      </c>
    </row>
    <row r="17" spans="1:5" s="72" customFormat="1" ht="15.75"/>
    <row r="18" spans="1:5" s="72" customFormat="1" ht="15.75">
      <c r="A18" s="72" t="s">
        <v>584</v>
      </c>
    </row>
    <row r="19" spans="1:5" s="72" customFormat="1" ht="15.75"/>
    <row r="20" spans="1:5" s="72" customFormat="1" ht="48.75" customHeight="1">
      <c r="A20" s="110" t="s">
        <v>497</v>
      </c>
      <c r="B20" s="113" t="s">
        <v>1</v>
      </c>
      <c r="C20" s="114" t="s">
        <v>576</v>
      </c>
      <c r="D20" s="114" t="s">
        <v>577</v>
      </c>
      <c r="E20" s="110" t="s">
        <v>543</v>
      </c>
    </row>
    <row r="21" spans="1:5" s="72" customFormat="1" ht="15.75">
      <c r="A21" s="115" t="s">
        <v>309</v>
      </c>
      <c r="B21" s="118" t="s">
        <v>498</v>
      </c>
      <c r="C21" s="121">
        <f>SUM(C22+C26+C32+C30)</f>
        <v>30114000</v>
      </c>
      <c r="D21" s="121">
        <f>SUM(D22+D26+D32+D30)</f>
        <v>30000000</v>
      </c>
      <c r="E21" s="124">
        <f>SUM(D21/C21)*100</f>
        <v>99.62143853357243</v>
      </c>
    </row>
    <row r="22" spans="1:5" s="72" customFormat="1" ht="15.75">
      <c r="A22" s="116" t="s">
        <v>10</v>
      </c>
      <c r="B22" s="119" t="s">
        <v>9</v>
      </c>
      <c r="C22" s="122">
        <f>SUM(C23:C25)</f>
        <v>11480000</v>
      </c>
      <c r="D22" s="122">
        <f>SUM(D23:D25)</f>
        <v>12587000</v>
      </c>
      <c r="E22" s="124">
        <f t="shared" ref="E22:E51" si="0">SUM(D22/C22)*100</f>
        <v>109.64285714285715</v>
      </c>
    </row>
    <row r="23" spans="1:5" s="72" customFormat="1" ht="15.75">
      <c r="A23" s="117" t="s">
        <v>12</v>
      </c>
      <c r="B23" s="110" t="s">
        <v>499</v>
      </c>
      <c r="C23" s="123">
        <v>2000000</v>
      </c>
      <c r="D23" s="123">
        <v>2072000</v>
      </c>
      <c r="E23" s="124">
        <f t="shared" si="0"/>
        <v>103.60000000000001</v>
      </c>
    </row>
    <row r="24" spans="1:5" s="72" customFormat="1" ht="15.75">
      <c r="A24" s="117" t="s">
        <v>20</v>
      </c>
      <c r="B24" s="110" t="s">
        <v>32</v>
      </c>
      <c r="C24" s="123">
        <v>3856000</v>
      </c>
      <c r="D24" s="123">
        <v>4000000</v>
      </c>
      <c r="E24" s="124">
        <f t="shared" si="0"/>
        <v>103.73443983402491</v>
      </c>
    </row>
    <row r="25" spans="1:5" s="72" customFormat="1" ht="15.75">
      <c r="A25" s="117" t="s">
        <v>23</v>
      </c>
      <c r="B25" s="110" t="s">
        <v>500</v>
      </c>
      <c r="C25" s="123">
        <v>5624000</v>
      </c>
      <c r="D25" s="123">
        <v>6515000</v>
      </c>
      <c r="E25" s="124">
        <f t="shared" si="0"/>
        <v>115.84281650071124</v>
      </c>
    </row>
    <row r="26" spans="1:5" s="72" customFormat="1" ht="15.75">
      <c r="A26" s="116" t="s">
        <v>29</v>
      </c>
      <c r="B26" s="119" t="s">
        <v>501</v>
      </c>
      <c r="C26" s="122">
        <f>SUM(C27:C29)</f>
        <v>6526105</v>
      </c>
      <c r="D26" s="122">
        <f>SUM(D27:D29)</f>
        <v>5557000</v>
      </c>
      <c r="E26" s="124">
        <f t="shared" si="0"/>
        <v>85.150330863508941</v>
      </c>
    </row>
    <row r="27" spans="1:5" s="72" customFormat="1" ht="16.5" customHeight="1">
      <c r="A27" s="117" t="s">
        <v>31</v>
      </c>
      <c r="B27" s="110" t="s">
        <v>502</v>
      </c>
      <c r="C27" s="123">
        <v>865405</v>
      </c>
      <c r="D27" s="123">
        <v>611000</v>
      </c>
      <c r="E27" s="124">
        <f t="shared" si="0"/>
        <v>70.602781356705819</v>
      </c>
    </row>
    <row r="28" spans="1:5" s="72" customFormat="1" ht="16.5" customHeight="1">
      <c r="A28" s="117" t="s">
        <v>198</v>
      </c>
      <c r="B28" s="110" t="s">
        <v>503</v>
      </c>
      <c r="C28" s="123">
        <v>5650700</v>
      </c>
      <c r="D28" s="123">
        <v>4936000</v>
      </c>
      <c r="E28" s="124">
        <f t="shared" si="0"/>
        <v>87.352009485550468</v>
      </c>
    </row>
    <row r="29" spans="1:5" s="72" customFormat="1" ht="15.75">
      <c r="A29" s="117" t="s">
        <v>201</v>
      </c>
      <c r="B29" s="110" t="s">
        <v>504</v>
      </c>
      <c r="C29" s="123">
        <v>10000</v>
      </c>
      <c r="D29" s="123">
        <v>10000</v>
      </c>
      <c r="E29" s="124">
        <f t="shared" si="0"/>
        <v>100</v>
      </c>
    </row>
    <row r="30" spans="1:5" s="72" customFormat="1" ht="15.75">
      <c r="A30" s="116" t="s">
        <v>45</v>
      </c>
      <c r="B30" s="119" t="s">
        <v>505</v>
      </c>
      <c r="C30" s="122">
        <f>SUM(C31)</f>
        <v>8231995</v>
      </c>
      <c r="D30" s="122">
        <f>SUM(D31)</f>
        <v>8350000</v>
      </c>
      <c r="E30" s="124">
        <f t="shared" si="0"/>
        <v>101.43349212432709</v>
      </c>
    </row>
    <row r="31" spans="1:5" s="72" customFormat="1" ht="18" customHeight="1">
      <c r="A31" s="117" t="s">
        <v>47</v>
      </c>
      <c r="B31" s="110" t="s">
        <v>506</v>
      </c>
      <c r="C31" s="123">
        <v>8231995</v>
      </c>
      <c r="D31" s="123">
        <v>8350000</v>
      </c>
      <c r="E31" s="124">
        <f t="shared" si="0"/>
        <v>101.43349212432709</v>
      </c>
    </row>
    <row r="32" spans="1:5" s="72" customFormat="1" ht="15.75">
      <c r="A32" s="116" t="s">
        <v>278</v>
      </c>
      <c r="B32" s="119" t="s">
        <v>507</v>
      </c>
      <c r="C32" s="122">
        <f>SUM(C33)</f>
        <v>3875900</v>
      </c>
      <c r="D32" s="122">
        <f>SUM(D33)</f>
        <v>3506000</v>
      </c>
      <c r="E32" s="124">
        <f t="shared" si="0"/>
        <v>90.456410124100202</v>
      </c>
    </row>
    <row r="33" spans="1:5" s="72" customFormat="1" ht="18" customHeight="1">
      <c r="A33" s="117" t="s">
        <v>47</v>
      </c>
      <c r="B33" s="110" t="s">
        <v>508</v>
      </c>
      <c r="C33" s="123">
        <v>3875900</v>
      </c>
      <c r="D33" s="123">
        <v>3506000</v>
      </c>
      <c r="E33" s="124">
        <f t="shared" si="0"/>
        <v>90.456410124100202</v>
      </c>
    </row>
    <row r="34" spans="1:5" s="72" customFormat="1" ht="15.75">
      <c r="A34" s="115" t="s">
        <v>308</v>
      </c>
      <c r="B34" s="118" t="s">
        <v>509</v>
      </c>
      <c r="C34" s="121">
        <f>SUM(C35)</f>
        <v>22981600</v>
      </c>
      <c r="D34" s="121">
        <f>SUM(D35)</f>
        <v>22039500</v>
      </c>
      <c r="E34" s="124">
        <f t="shared" si="0"/>
        <v>95.900633550318517</v>
      </c>
    </row>
    <row r="35" spans="1:5" s="72" customFormat="1" ht="15.75">
      <c r="A35" s="116" t="s">
        <v>54</v>
      </c>
      <c r="B35" s="119" t="s">
        <v>510</v>
      </c>
      <c r="C35" s="122">
        <f>SUM(C36:C41)</f>
        <v>22981600</v>
      </c>
      <c r="D35" s="122">
        <f>SUM(D36:D41)</f>
        <v>22039500</v>
      </c>
      <c r="E35" s="124">
        <f t="shared" si="0"/>
        <v>95.900633550318517</v>
      </c>
    </row>
    <row r="36" spans="1:5" s="72" customFormat="1" ht="15.75">
      <c r="A36" s="117" t="s">
        <v>56</v>
      </c>
      <c r="B36" s="110" t="s">
        <v>512</v>
      </c>
      <c r="C36" s="123">
        <v>4723000</v>
      </c>
      <c r="D36" s="123">
        <v>5470000</v>
      </c>
      <c r="E36" s="124">
        <f t="shared" si="0"/>
        <v>115.81621850518738</v>
      </c>
    </row>
    <row r="37" spans="1:5" s="72" customFormat="1" ht="17.25" customHeight="1">
      <c r="A37" s="117" t="s">
        <v>60</v>
      </c>
      <c r="B37" s="110" t="s">
        <v>513</v>
      </c>
      <c r="C37" s="123">
        <v>446900</v>
      </c>
      <c r="D37" s="123">
        <v>505000</v>
      </c>
      <c r="E37" s="124">
        <f t="shared" si="0"/>
        <v>113.00067129111657</v>
      </c>
    </row>
    <row r="38" spans="1:5" s="72" customFormat="1" ht="16.5" customHeight="1">
      <c r="A38" s="117" t="s">
        <v>68</v>
      </c>
      <c r="B38" s="110" t="s">
        <v>514</v>
      </c>
      <c r="C38" s="123">
        <v>6415600</v>
      </c>
      <c r="D38" s="123">
        <v>5243700</v>
      </c>
      <c r="E38" s="124">
        <f t="shared" si="0"/>
        <v>81.733586881975185</v>
      </c>
    </row>
    <row r="39" spans="1:5" s="72" customFormat="1" ht="15.75">
      <c r="A39" s="117" t="s">
        <v>511</v>
      </c>
      <c r="B39" s="110" t="s">
        <v>515</v>
      </c>
      <c r="C39" s="123">
        <v>10976100</v>
      </c>
      <c r="D39" s="123">
        <v>10440800</v>
      </c>
      <c r="E39" s="124">
        <f t="shared" si="0"/>
        <v>95.123040059766211</v>
      </c>
    </row>
    <row r="40" spans="1:5" s="72" customFormat="1" ht="15.75">
      <c r="A40" s="117" t="s">
        <v>516</v>
      </c>
      <c r="B40" s="110" t="s">
        <v>221</v>
      </c>
      <c r="C40" s="123">
        <v>400000</v>
      </c>
      <c r="D40" s="123">
        <v>360000</v>
      </c>
      <c r="E40" s="124">
        <f t="shared" si="0"/>
        <v>90</v>
      </c>
    </row>
    <row r="41" spans="1:5" s="72" customFormat="1" ht="15.75">
      <c r="A41" s="117" t="s">
        <v>529</v>
      </c>
      <c r="B41" s="110" t="s">
        <v>517</v>
      </c>
      <c r="C41" s="123">
        <v>20000</v>
      </c>
      <c r="D41" s="123">
        <v>20000</v>
      </c>
      <c r="E41" s="124">
        <f t="shared" si="0"/>
        <v>100</v>
      </c>
    </row>
    <row r="42" spans="1:5" s="72" customFormat="1" ht="15.75">
      <c r="A42" s="117" t="s">
        <v>169</v>
      </c>
      <c r="B42" s="110" t="s">
        <v>518</v>
      </c>
      <c r="C42" s="123">
        <f>SUM(C21-C34)</f>
        <v>7132400</v>
      </c>
      <c r="D42" s="123">
        <f>SUM(D21-D34)</f>
        <v>7960500</v>
      </c>
      <c r="E42" s="124">
        <f t="shared" si="0"/>
        <v>111.61039762211877</v>
      </c>
    </row>
    <row r="43" spans="1:5" s="72" customFormat="1" ht="15.75">
      <c r="A43" s="117" t="s">
        <v>310</v>
      </c>
      <c r="B43" s="110" t="s">
        <v>519</v>
      </c>
      <c r="C43" s="123">
        <v>0</v>
      </c>
      <c r="D43" s="123">
        <v>0</v>
      </c>
      <c r="E43" s="124"/>
    </row>
    <row r="44" spans="1:5" s="72" customFormat="1" ht="15.75">
      <c r="A44" s="117" t="s">
        <v>478</v>
      </c>
      <c r="B44" s="110" t="s">
        <v>520</v>
      </c>
      <c r="C44" s="123">
        <f>SUM(C45)</f>
        <v>13692400</v>
      </c>
      <c r="D44" s="123">
        <f>SUM(D45)</f>
        <v>9240500</v>
      </c>
      <c r="E44" s="124">
        <f t="shared" si="0"/>
        <v>67.486342788700298</v>
      </c>
    </row>
    <row r="45" spans="1:5" s="72" customFormat="1" ht="14.25" customHeight="1">
      <c r="A45" s="117" t="s">
        <v>521</v>
      </c>
      <c r="B45" s="110" t="s">
        <v>522</v>
      </c>
      <c r="C45" s="123">
        <v>13692400</v>
      </c>
      <c r="D45" s="123">
        <v>9240500</v>
      </c>
      <c r="E45" s="124">
        <f t="shared" si="0"/>
        <v>67.486342788700298</v>
      </c>
    </row>
    <row r="46" spans="1:5" s="72" customFormat="1" ht="14.25" customHeight="1">
      <c r="A46" s="117" t="s">
        <v>523</v>
      </c>
      <c r="B46" s="110" t="s">
        <v>532</v>
      </c>
      <c r="C46" s="123">
        <f>SUM(C44-C43)</f>
        <v>13692400</v>
      </c>
      <c r="D46" s="123">
        <f>SUM(D44-D43)</f>
        <v>9240500</v>
      </c>
      <c r="E46" s="124">
        <f t="shared" si="0"/>
        <v>67.486342788700298</v>
      </c>
    </row>
    <row r="47" spans="1:5" s="72" customFormat="1" ht="15.75" customHeight="1">
      <c r="A47" s="117" t="s">
        <v>524</v>
      </c>
      <c r="B47" s="110" t="s">
        <v>533</v>
      </c>
      <c r="C47" s="123">
        <f>SUM(C42-C46)</f>
        <v>-6560000</v>
      </c>
      <c r="D47" s="123">
        <f>SUM(D42-D46)</f>
        <v>-1280000</v>
      </c>
      <c r="E47" s="124">
        <f t="shared" si="0"/>
        <v>19.512195121951219</v>
      </c>
    </row>
    <row r="48" spans="1:5" s="72" customFormat="1" ht="15.75" customHeight="1">
      <c r="A48" s="117" t="s">
        <v>525</v>
      </c>
      <c r="B48" s="110" t="s">
        <v>536</v>
      </c>
      <c r="C48" s="123">
        <v>0</v>
      </c>
      <c r="D48" s="123">
        <v>0</v>
      </c>
      <c r="E48" s="124"/>
    </row>
    <row r="49" spans="1:5" s="72" customFormat="1" ht="15.75">
      <c r="A49" s="117" t="s">
        <v>526</v>
      </c>
      <c r="B49" s="110" t="s">
        <v>535</v>
      </c>
      <c r="C49" s="123">
        <v>7600000</v>
      </c>
      <c r="D49" s="123">
        <v>0</v>
      </c>
      <c r="E49" s="124">
        <f t="shared" si="0"/>
        <v>0</v>
      </c>
    </row>
    <row r="50" spans="1:5" s="72" customFormat="1" ht="15.75">
      <c r="A50" s="117" t="s">
        <v>528</v>
      </c>
      <c r="B50" s="110" t="s">
        <v>537</v>
      </c>
      <c r="C50" s="123">
        <v>1040000</v>
      </c>
      <c r="D50" s="123">
        <v>1220000</v>
      </c>
      <c r="E50" s="124">
        <f t="shared" si="0"/>
        <v>117.30769230769231</v>
      </c>
    </row>
    <row r="51" spans="1:5" s="72" customFormat="1" ht="18" customHeight="1">
      <c r="A51" s="117" t="s">
        <v>530</v>
      </c>
      <c r="B51" s="110" t="s">
        <v>538</v>
      </c>
      <c r="C51" s="123">
        <f>SUM(C49-C50)</f>
        <v>6560000</v>
      </c>
      <c r="D51" s="123">
        <f>SUM(D49-D50)</f>
        <v>-1220000</v>
      </c>
      <c r="E51" s="124">
        <f t="shared" si="0"/>
        <v>-18.597560975609756</v>
      </c>
    </row>
    <row r="52" spans="1:5" s="72" customFormat="1" ht="15.75">
      <c r="A52" s="117" t="s">
        <v>528</v>
      </c>
      <c r="B52" s="110" t="s">
        <v>527</v>
      </c>
      <c r="C52" s="123">
        <f>SUM(C47+C48+C51)</f>
        <v>0</v>
      </c>
      <c r="D52" s="123">
        <f>SUM(D47+D48+D51)</f>
        <v>-2500000</v>
      </c>
      <c r="E52" s="124"/>
    </row>
    <row r="53" spans="1:5" s="72" customFormat="1" ht="14.25" customHeight="1">
      <c r="A53" s="117" t="s">
        <v>530</v>
      </c>
      <c r="B53" s="27" t="s">
        <v>588</v>
      </c>
      <c r="C53" s="123">
        <v>0</v>
      </c>
      <c r="D53" s="123">
        <v>2500000</v>
      </c>
      <c r="E53" s="124"/>
    </row>
    <row r="54" spans="1:5" s="72" customFormat="1" ht="30.75" customHeight="1">
      <c r="A54" s="117" t="s">
        <v>534</v>
      </c>
      <c r="B54" s="110" t="s">
        <v>531</v>
      </c>
      <c r="C54" s="123">
        <v>0</v>
      </c>
      <c r="D54" s="123">
        <v>0</v>
      </c>
      <c r="E54" s="124"/>
    </row>
    <row r="55" spans="1:5" s="72" customFormat="1" ht="15.75">
      <c r="A55" s="112"/>
      <c r="B55" s="107"/>
      <c r="C55" s="111"/>
      <c r="D55" s="111"/>
      <c r="E55" s="107"/>
    </row>
    <row r="56" spans="1:5" s="72" customFormat="1" ht="15.75">
      <c r="B56" s="120" t="s">
        <v>585</v>
      </c>
      <c r="C56" s="79"/>
    </row>
    <row r="57" spans="1:5" s="72" customFormat="1" ht="15.75">
      <c r="B57" s="79" t="s">
        <v>567</v>
      </c>
    </row>
    <row r="58" spans="1:5" s="72" customFormat="1" ht="15.75">
      <c r="B58" s="79"/>
    </row>
    <row r="59" spans="1:5" s="72" customFormat="1" ht="15.75">
      <c r="A59" s="72" t="s">
        <v>587</v>
      </c>
    </row>
    <row r="60" spans="1:5" s="72" customFormat="1" ht="15.75">
      <c r="A60" s="72" t="s">
        <v>586</v>
      </c>
    </row>
    <row r="61" spans="1:5" s="72" customFormat="1" ht="15.75"/>
    <row r="62" spans="1:5" s="72" customFormat="1" ht="15.75"/>
    <row r="63" spans="1:5" s="72" customFormat="1" ht="15.75"/>
    <row r="64" spans="1:5" s="72" customFormat="1" ht="15.75"/>
    <row r="65" spans="2:2" s="72" customFormat="1" ht="15.75"/>
    <row r="66" spans="2:2" s="72" customFormat="1" ht="15.75"/>
    <row r="67" spans="2:2" s="72" customFormat="1" ht="15.75"/>
    <row r="68" spans="2:2" s="72" customFormat="1" ht="15.75"/>
    <row r="69" spans="2:2" s="72" customFormat="1" ht="15.75"/>
    <row r="70" spans="2:2" s="72" customFormat="1" ht="15.75"/>
    <row r="71" spans="2:2" s="72" customFormat="1" ht="15.75"/>
    <row r="72" spans="2:2" s="72" customFormat="1" ht="15.75"/>
    <row r="73" spans="2:2" s="72" customFormat="1" ht="15.75"/>
    <row r="74" spans="2:2" s="72" customFormat="1" ht="15.75"/>
    <row r="75" spans="2:2" s="72" customFormat="1" ht="15.75">
      <c r="B75" s="79"/>
    </row>
    <row r="76" spans="2:2" s="72" customFormat="1" ht="15.75"/>
    <row r="77" spans="2:2" s="72" customFormat="1" ht="15.75"/>
    <row r="78" spans="2:2" s="72" customFormat="1" ht="15.75"/>
    <row r="79" spans="2:2" s="72" customFormat="1" ht="15.75"/>
    <row r="80" spans="2:2" s="72" customFormat="1" ht="15.75"/>
    <row r="81" s="72" customFormat="1" ht="15.75"/>
    <row r="82" s="72" customFormat="1" ht="15.75"/>
    <row r="83" s="72" customFormat="1" ht="15.75"/>
    <row r="84" s="72" customFormat="1" ht="15.75"/>
    <row r="85" s="72" customFormat="1" ht="15.75"/>
    <row r="86" s="72" customFormat="1" ht="15.75"/>
    <row r="87" s="72" customFormat="1" ht="15.75"/>
    <row r="88" s="72" customFormat="1" ht="15.75"/>
  </sheetData>
  <pageMargins left="0.98425196850393704" right="1.102362204724409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18"/>
  <sheetViews>
    <sheetView zoomScale="120" zoomScaleNormal="120" workbookViewId="0">
      <selection activeCell="H124" sqref="H124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4" customWidth="1"/>
    <col min="5" max="5" width="73.85546875" style="75" customWidth="1"/>
    <col min="6" max="6" width="17.140625" style="76" customWidth="1"/>
    <col min="7" max="7" width="12.28515625" style="76" hidden="1" customWidth="1"/>
    <col min="8" max="8" width="14.85546875" style="76" customWidth="1"/>
    <col min="9" max="9" width="8.140625" style="76" customWidth="1"/>
    <col min="219" max="219" width="6.85546875" customWidth="1"/>
    <col min="220" max="220" width="6.7109375" customWidth="1"/>
    <col min="221" max="221" width="7.85546875" customWidth="1"/>
    <col min="222" max="222" width="6.5703125" customWidth="1"/>
    <col min="223" max="223" width="59.85546875" customWidth="1"/>
    <col min="224" max="224" width="12.28515625" customWidth="1"/>
    <col min="225" max="225" width="10.85546875" customWidth="1"/>
    <col min="226" max="226" width="12" customWidth="1"/>
    <col min="227" max="227" width="10.140625" customWidth="1"/>
    <col min="475" max="475" width="6.85546875" customWidth="1"/>
    <col min="476" max="476" width="6.7109375" customWidth="1"/>
    <col min="477" max="477" width="7.85546875" customWidth="1"/>
    <col min="478" max="478" width="6.5703125" customWidth="1"/>
    <col min="479" max="479" width="59.85546875" customWidth="1"/>
    <col min="480" max="480" width="12.28515625" customWidth="1"/>
    <col min="481" max="481" width="10.85546875" customWidth="1"/>
    <col min="482" max="482" width="12" customWidth="1"/>
    <col min="483" max="483" width="10.140625" customWidth="1"/>
    <col min="731" max="731" width="6.85546875" customWidth="1"/>
    <col min="732" max="732" width="6.7109375" customWidth="1"/>
    <col min="733" max="733" width="7.85546875" customWidth="1"/>
    <col min="734" max="734" width="6.5703125" customWidth="1"/>
    <col min="735" max="735" width="59.85546875" customWidth="1"/>
    <col min="736" max="736" width="12.28515625" customWidth="1"/>
    <col min="737" max="737" width="10.85546875" customWidth="1"/>
    <col min="738" max="738" width="12" customWidth="1"/>
    <col min="739" max="739" width="10.140625" customWidth="1"/>
    <col min="987" max="987" width="6.85546875" customWidth="1"/>
    <col min="988" max="988" width="6.7109375" customWidth="1"/>
    <col min="989" max="989" width="7.85546875" customWidth="1"/>
    <col min="990" max="990" width="6.5703125" customWidth="1"/>
    <col min="991" max="991" width="59.85546875" customWidth="1"/>
    <col min="992" max="992" width="12.28515625" customWidth="1"/>
    <col min="993" max="993" width="10.85546875" customWidth="1"/>
    <col min="994" max="994" width="12" customWidth="1"/>
    <col min="995" max="995" width="10.140625" customWidth="1"/>
    <col min="1243" max="1243" width="6.85546875" customWidth="1"/>
    <col min="1244" max="1244" width="6.7109375" customWidth="1"/>
    <col min="1245" max="1245" width="7.85546875" customWidth="1"/>
    <col min="1246" max="1246" width="6.5703125" customWidth="1"/>
    <col min="1247" max="1247" width="59.85546875" customWidth="1"/>
    <col min="1248" max="1248" width="12.28515625" customWidth="1"/>
    <col min="1249" max="1249" width="10.85546875" customWidth="1"/>
    <col min="1250" max="1250" width="12" customWidth="1"/>
    <col min="1251" max="1251" width="10.140625" customWidth="1"/>
    <col min="1499" max="1499" width="6.85546875" customWidth="1"/>
    <col min="1500" max="1500" width="6.7109375" customWidth="1"/>
    <col min="1501" max="1501" width="7.85546875" customWidth="1"/>
    <col min="1502" max="1502" width="6.5703125" customWidth="1"/>
    <col min="1503" max="1503" width="59.85546875" customWidth="1"/>
    <col min="1504" max="1504" width="12.28515625" customWidth="1"/>
    <col min="1505" max="1505" width="10.85546875" customWidth="1"/>
    <col min="1506" max="1506" width="12" customWidth="1"/>
    <col min="1507" max="1507" width="10.140625" customWidth="1"/>
    <col min="1755" max="1755" width="6.85546875" customWidth="1"/>
    <col min="1756" max="1756" width="6.7109375" customWidth="1"/>
    <col min="1757" max="1757" width="7.85546875" customWidth="1"/>
    <col min="1758" max="1758" width="6.5703125" customWidth="1"/>
    <col min="1759" max="1759" width="59.85546875" customWidth="1"/>
    <col min="1760" max="1760" width="12.28515625" customWidth="1"/>
    <col min="1761" max="1761" width="10.85546875" customWidth="1"/>
    <col min="1762" max="1762" width="12" customWidth="1"/>
    <col min="1763" max="1763" width="10.140625" customWidth="1"/>
    <col min="2011" max="2011" width="6.85546875" customWidth="1"/>
    <col min="2012" max="2012" width="6.7109375" customWidth="1"/>
    <col min="2013" max="2013" width="7.85546875" customWidth="1"/>
    <col min="2014" max="2014" width="6.5703125" customWidth="1"/>
    <col min="2015" max="2015" width="59.85546875" customWidth="1"/>
    <col min="2016" max="2016" width="12.28515625" customWidth="1"/>
    <col min="2017" max="2017" width="10.85546875" customWidth="1"/>
    <col min="2018" max="2018" width="12" customWidth="1"/>
    <col min="2019" max="2019" width="10.140625" customWidth="1"/>
    <col min="2267" max="2267" width="6.85546875" customWidth="1"/>
    <col min="2268" max="2268" width="6.7109375" customWidth="1"/>
    <col min="2269" max="2269" width="7.85546875" customWidth="1"/>
    <col min="2270" max="2270" width="6.5703125" customWidth="1"/>
    <col min="2271" max="2271" width="59.85546875" customWidth="1"/>
    <col min="2272" max="2272" width="12.28515625" customWidth="1"/>
    <col min="2273" max="2273" width="10.85546875" customWidth="1"/>
    <col min="2274" max="2274" width="12" customWidth="1"/>
    <col min="2275" max="2275" width="10.140625" customWidth="1"/>
    <col min="2523" max="2523" width="6.85546875" customWidth="1"/>
    <col min="2524" max="2524" width="6.7109375" customWidth="1"/>
    <col min="2525" max="2525" width="7.85546875" customWidth="1"/>
    <col min="2526" max="2526" width="6.5703125" customWidth="1"/>
    <col min="2527" max="2527" width="59.85546875" customWidth="1"/>
    <col min="2528" max="2528" width="12.28515625" customWidth="1"/>
    <col min="2529" max="2529" width="10.85546875" customWidth="1"/>
    <col min="2530" max="2530" width="12" customWidth="1"/>
    <col min="2531" max="2531" width="10.140625" customWidth="1"/>
    <col min="2779" max="2779" width="6.85546875" customWidth="1"/>
    <col min="2780" max="2780" width="6.7109375" customWidth="1"/>
    <col min="2781" max="2781" width="7.85546875" customWidth="1"/>
    <col min="2782" max="2782" width="6.5703125" customWidth="1"/>
    <col min="2783" max="2783" width="59.85546875" customWidth="1"/>
    <col min="2784" max="2784" width="12.28515625" customWidth="1"/>
    <col min="2785" max="2785" width="10.85546875" customWidth="1"/>
    <col min="2786" max="2786" width="12" customWidth="1"/>
    <col min="2787" max="2787" width="10.140625" customWidth="1"/>
    <col min="3035" max="3035" width="6.85546875" customWidth="1"/>
    <col min="3036" max="3036" width="6.7109375" customWidth="1"/>
    <col min="3037" max="3037" width="7.85546875" customWidth="1"/>
    <col min="3038" max="3038" width="6.5703125" customWidth="1"/>
    <col min="3039" max="3039" width="59.85546875" customWidth="1"/>
    <col min="3040" max="3040" width="12.28515625" customWidth="1"/>
    <col min="3041" max="3041" width="10.85546875" customWidth="1"/>
    <col min="3042" max="3042" width="12" customWidth="1"/>
    <col min="3043" max="3043" width="10.140625" customWidth="1"/>
    <col min="3291" max="3291" width="6.85546875" customWidth="1"/>
    <col min="3292" max="3292" width="6.7109375" customWidth="1"/>
    <col min="3293" max="3293" width="7.85546875" customWidth="1"/>
    <col min="3294" max="3294" width="6.5703125" customWidth="1"/>
    <col min="3295" max="3295" width="59.85546875" customWidth="1"/>
    <col min="3296" max="3296" width="12.28515625" customWidth="1"/>
    <col min="3297" max="3297" width="10.85546875" customWidth="1"/>
    <col min="3298" max="3298" width="12" customWidth="1"/>
    <col min="3299" max="3299" width="10.140625" customWidth="1"/>
    <col min="3547" max="3547" width="6.85546875" customWidth="1"/>
    <col min="3548" max="3548" width="6.7109375" customWidth="1"/>
    <col min="3549" max="3549" width="7.85546875" customWidth="1"/>
    <col min="3550" max="3550" width="6.5703125" customWidth="1"/>
    <col min="3551" max="3551" width="59.85546875" customWidth="1"/>
    <col min="3552" max="3552" width="12.28515625" customWidth="1"/>
    <col min="3553" max="3553" width="10.85546875" customWidth="1"/>
    <col min="3554" max="3554" width="12" customWidth="1"/>
    <col min="3555" max="3555" width="10.140625" customWidth="1"/>
    <col min="3803" max="3803" width="6.85546875" customWidth="1"/>
    <col min="3804" max="3804" width="6.7109375" customWidth="1"/>
    <col min="3805" max="3805" width="7.85546875" customWidth="1"/>
    <col min="3806" max="3806" width="6.5703125" customWidth="1"/>
    <col min="3807" max="3807" width="59.85546875" customWidth="1"/>
    <col min="3808" max="3808" width="12.28515625" customWidth="1"/>
    <col min="3809" max="3809" width="10.85546875" customWidth="1"/>
    <col min="3810" max="3810" width="12" customWidth="1"/>
    <col min="3811" max="3811" width="10.140625" customWidth="1"/>
    <col min="4059" max="4059" width="6.85546875" customWidth="1"/>
    <col min="4060" max="4060" width="6.7109375" customWidth="1"/>
    <col min="4061" max="4061" width="7.85546875" customWidth="1"/>
    <col min="4062" max="4062" width="6.5703125" customWidth="1"/>
    <col min="4063" max="4063" width="59.85546875" customWidth="1"/>
    <col min="4064" max="4064" width="12.28515625" customWidth="1"/>
    <col min="4065" max="4065" width="10.85546875" customWidth="1"/>
    <col min="4066" max="4066" width="12" customWidth="1"/>
    <col min="4067" max="4067" width="10.140625" customWidth="1"/>
    <col min="4315" max="4315" width="6.85546875" customWidth="1"/>
    <col min="4316" max="4316" width="6.7109375" customWidth="1"/>
    <col min="4317" max="4317" width="7.85546875" customWidth="1"/>
    <col min="4318" max="4318" width="6.5703125" customWidth="1"/>
    <col min="4319" max="4319" width="59.85546875" customWidth="1"/>
    <col min="4320" max="4320" width="12.28515625" customWidth="1"/>
    <col min="4321" max="4321" width="10.85546875" customWidth="1"/>
    <col min="4322" max="4322" width="12" customWidth="1"/>
    <col min="4323" max="4323" width="10.140625" customWidth="1"/>
    <col min="4571" max="4571" width="6.85546875" customWidth="1"/>
    <col min="4572" max="4572" width="6.7109375" customWidth="1"/>
    <col min="4573" max="4573" width="7.85546875" customWidth="1"/>
    <col min="4574" max="4574" width="6.5703125" customWidth="1"/>
    <col min="4575" max="4575" width="59.85546875" customWidth="1"/>
    <col min="4576" max="4576" width="12.28515625" customWidth="1"/>
    <col min="4577" max="4577" width="10.85546875" customWidth="1"/>
    <col min="4578" max="4578" width="12" customWidth="1"/>
    <col min="4579" max="4579" width="10.140625" customWidth="1"/>
    <col min="4827" max="4827" width="6.85546875" customWidth="1"/>
    <col min="4828" max="4828" width="6.7109375" customWidth="1"/>
    <col min="4829" max="4829" width="7.85546875" customWidth="1"/>
    <col min="4830" max="4830" width="6.5703125" customWidth="1"/>
    <col min="4831" max="4831" width="59.85546875" customWidth="1"/>
    <col min="4832" max="4832" width="12.28515625" customWidth="1"/>
    <col min="4833" max="4833" width="10.85546875" customWidth="1"/>
    <col min="4834" max="4834" width="12" customWidth="1"/>
    <col min="4835" max="4835" width="10.140625" customWidth="1"/>
    <col min="5083" max="5083" width="6.85546875" customWidth="1"/>
    <col min="5084" max="5084" width="6.7109375" customWidth="1"/>
    <col min="5085" max="5085" width="7.85546875" customWidth="1"/>
    <col min="5086" max="5086" width="6.5703125" customWidth="1"/>
    <col min="5087" max="5087" width="59.85546875" customWidth="1"/>
    <col min="5088" max="5088" width="12.28515625" customWidth="1"/>
    <col min="5089" max="5089" width="10.85546875" customWidth="1"/>
    <col min="5090" max="5090" width="12" customWidth="1"/>
    <col min="5091" max="5091" width="10.140625" customWidth="1"/>
    <col min="5339" max="5339" width="6.85546875" customWidth="1"/>
    <col min="5340" max="5340" width="6.7109375" customWidth="1"/>
    <col min="5341" max="5341" width="7.85546875" customWidth="1"/>
    <col min="5342" max="5342" width="6.5703125" customWidth="1"/>
    <col min="5343" max="5343" width="59.85546875" customWidth="1"/>
    <col min="5344" max="5344" width="12.28515625" customWidth="1"/>
    <col min="5345" max="5345" width="10.85546875" customWidth="1"/>
    <col min="5346" max="5346" width="12" customWidth="1"/>
    <col min="5347" max="5347" width="10.140625" customWidth="1"/>
    <col min="5595" max="5595" width="6.85546875" customWidth="1"/>
    <col min="5596" max="5596" width="6.7109375" customWidth="1"/>
    <col min="5597" max="5597" width="7.85546875" customWidth="1"/>
    <col min="5598" max="5598" width="6.5703125" customWidth="1"/>
    <col min="5599" max="5599" width="59.85546875" customWidth="1"/>
    <col min="5600" max="5600" width="12.28515625" customWidth="1"/>
    <col min="5601" max="5601" width="10.85546875" customWidth="1"/>
    <col min="5602" max="5602" width="12" customWidth="1"/>
    <col min="5603" max="5603" width="10.140625" customWidth="1"/>
    <col min="5851" max="5851" width="6.85546875" customWidth="1"/>
    <col min="5852" max="5852" width="6.7109375" customWidth="1"/>
    <col min="5853" max="5853" width="7.85546875" customWidth="1"/>
    <col min="5854" max="5854" width="6.5703125" customWidth="1"/>
    <col min="5855" max="5855" width="59.85546875" customWidth="1"/>
    <col min="5856" max="5856" width="12.28515625" customWidth="1"/>
    <col min="5857" max="5857" width="10.85546875" customWidth="1"/>
    <col min="5858" max="5858" width="12" customWidth="1"/>
    <col min="5859" max="5859" width="10.140625" customWidth="1"/>
    <col min="6107" max="6107" width="6.85546875" customWidth="1"/>
    <col min="6108" max="6108" width="6.7109375" customWidth="1"/>
    <col min="6109" max="6109" width="7.85546875" customWidth="1"/>
    <col min="6110" max="6110" width="6.5703125" customWidth="1"/>
    <col min="6111" max="6111" width="59.85546875" customWidth="1"/>
    <col min="6112" max="6112" width="12.28515625" customWidth="1"/>
    <col min="6113" max="6113" width="10.85546875" customWidth="1"/>
    <col min="6114" max="6114" width="12" customWidth="1"/>
    <col min="6115" max="6115" width="10.140625" customWidth="1"/>
    <col min="6363" max="6363" width="6.85546875" customWidth="1"/>
    <col min="6364" max="6364" width="6.7109375" customWidth="1"/>
    <col min="6365" max="6365" width="7.85546875" customWidth="1"/>
    <col min="6366" max="6366" width="6.5703125" customWidth="1"/>
    <col min="6367" max="6367" width="59.85546875" customWidth="1"/>
    <col min="6368" max="6368" width="12.28515625" customWidth="1"/>
    <col min="6369" max="6369" width="10.85546875" customWidth="1"/>
    <col min="6370" max="6370" width="12" customWidth="1"/>
    <col min="6371" max="6371" width="10.140625" customWidth="1"/>
    <col min="6619" max="6619" width="6.85546875" customWidth="1"/>
    <col min="6620" max="6620" width="6.7109375" customWidth="1"/>
    <col min="6621" max="6621" width="7.85546875" customWidth="1"/>
    <col min="6622" max="6622" width="6.5703125" customWidth="1"/>
    <col min="6623" max="6623" width="59.85546875" customWidth="1"/>
    <col min="6624" max="6624" width="12.28515625" customWidth="1"/>
    <col min="6625" max="6625" width="10.85546875" customWidth="1"/>
    <col min="6626" max="6626" width="12" customWidth="1"/>
    <col min="6627" max="6627" width="10.140625" customWidth="1"/>
    <col min="6875" max="6875" width="6.85546875" customWidth="1"/>
    <col min="6876" max="6876" width="6.7109375" customWidth="1"/>
    <col min="6877" max="6877" width="7.85546875" customWidth="1"/>
    <col min="6878" max="6878" width="6.5703125" customWidth="1"/>
    <col min="6879" max="6879" width="59.85546875" customWidth="1"/>
    <col min="6880" max="6880" width="12.28515625" customWidth="1"/>
    <col min="6881" max="6881" width="10.85546875" customWidth="1"/>
    <col min="6882" max="6882" width="12" customWidth="1"/>
    <col min="6883" max="6883" width="10.140625" customWidth="1"/>
    <col min="7131" max="7131" width="6.85546875" customWidth="1"/>
    <col min="7132" max="7132" width="6.7109375" customWidth="1"/>
    <col min="7133" max="7133" width="7.85546875" customWidth="1"/>
    <col min="7134" max="7134" width="6.5703125" customWidth="1"/>
    <col min="7135" max="7135" width="59.85546875" customWidth="1"/>
    <col min="7136" max="7136" width="12.28515625" customWidth="1"/>
    <col min="7137" max="7137" width="10.85546875" customWidth="1"/>
    <col min="7138" max="7138" width="12" customWidth="1"/>
    <col min="7139" max="7139" width="10.140625" customWidth="1"/>
    <col min="7387" max="7387" width="6.85546875" customWidth="1"/>
    <col min="7388" max="7388" width="6.7109375" customWidth="1"/>
    <col min="7389" max="7389" width="7.85546875" customWidth="1"/>
    <col min="7390" max="7390" width="6.5703125" customWidth="1"/>
    <col min="7391" max="7391" width="59.85546875" customWidth="1"/>
    <col min="7392" max="7392" width="12.28515625" customWidth="1"/>
    <col min="7393" max="7393" width="10.85546875" customWidth="1"/>
    <col min="7394" max="7394" width="12" customWidth="1"/>
    <col min="7395" max="7395" width="10.140625" customWidth="1"/>
    <col min="7643" max="7643" width="6.85546875" customWidth="1"/>
    <col min="7644" max="7644" width="6.7109375" customWidth="1"/>
    <col min="7645" max="7645" width="7.85546875" customWidth="1"/>
    <col min="7646" max="7646" width="6.5703125" customWidth="1"/>
    <col min="7647" max="7647" width="59.85546875" customWidth="1"/>
    <col min="7648" max="7648" width="12.28515625" customWidth="1"/>
    <col min="7649" max="7649" width="10.85546875" customWidth="1"/>
    <col min="7650" max="7650" width="12" customWidth="1"/>
    <col min="7651" max="7651" width="10.140625" customWidth="1"/>
    <col min="7899" max="7899" width="6.85546875" customWidth="1"/>
    <col min="7900" max="7900" width="6.7109375" customWidth="1"/>
    <col min="7901" max="7901" width="7.85546875" customWidth="1"/>
    <col min="7902" max="7902" width="6.5703125" customWidth="1"/>
    <col min="7903" max="7903" width="59.85546875" customWidth="1"/>
    <col min="7904" max="7904" width="12.28515625" customWidth="1"/>
    <col min="7905" max="7905" width="10.85546875" customWidth="1"/>
    <col min="7906" max="7906" width="12" customWidth="1"/>
    <col min="7907" max="7907" width="10.140625" customWidth="1"/>
    <col min="8155" max="8155" width="6.85546875" customWidth="1"/>
    <col min="8156" max="8156" width="6.7109375" customWidth="1"/>
    <col min="8157" max="8157" width="7.85546875" customWidth="1"/>
    <col min="8158" max="8158" width="6.5703125" customWidth="1"/>
    <col min="8159" max="8159" width="59.85546875" customWidth="1"/>
    <col min="8160" max="8160" width="12.28515625" customWidth="1"/>
    <col min="8161" max="8161" width="10.85546875" customWidth="1"/>
    <col min="8162" max="8162" width="12" customWidth="1"/>
    <col min="8163" max="8163" width="10.140625" customWidth="1"/>
    <col min="8411" max="8411" width="6.85546875" customWidth="1"/>
    <col min="8412" max="8412" width="6.7109375" customWidth="1"/>
    <col min="8413" max="8413" width="7.85546875" customWidth="1"/>
    <col min="8414" max="8414" width="6.5703125" customWidth="1"/>
    <col min="8415" max="8415" width="59.85546875" customWidth="1"/>
    <col min="8416" max="8416" width="12.28515625" customWidth="1"/>
    <col min="8417" max="8417" width="10.85546875" customWidth="1"/>
    <col min="8418" max="8418" width="12" customWidth="1"/>
    <col min="8419" max="8419" width="10.140625" customWidth="1"/>
    <col min="8667" max="8667" width="6.85546875" customWidth="1"/>
    <col min="8668" max="8668" width="6.7109375" customWidth="1"/>
    <col min="8669" max="8669" width="7.85546875" customWidth="1"/>
    <col min="8670" max="8670" width="6.5703125" customWidth="1"/>
    <col min="8671" max="8671" width="59.85546875" customWidth="1"/>
    <col min="8672" max="8672" width="12.28515625" customWidth="1"/>
    <col min="8673" max="8673" width="10.85546875" customWidth="1"/>
    <col min="8674" max="8674" width="12" customWidth="1"/>
    <col min="8675" max="8675" width="10.140625" customWidth="1"/>
    <col min="8923" max="8923" width="6.85546875" customWidth="1"/>
    <col min="8924" max="8924" width="6.7109375" customWidth="1"/>
    <col min="8925" max="8925" width="7.85546875" customWidth="1"/>
    <col min="8926" max="8926" width="6.5703125" customWidth="1"/>
    <col min="8927" max="8927" width="59.85546875" customWidth="1"/>
    <col min="8928" max="8928" width="12.28515625" customWidth="1"/>
    <col min="8929" max="8929" width="10.85546875" customWidth="1"/>
    <col min="8930" max="8930" width="12" customWidth="1"/>
    <col min="8931" max="8931" width="10.140625" customWidth="1"/>
    <col min="9179" max="9179" width="6.85546875" customWidth="1"/>
    <col min="9180" max="9180" width="6.7109375" customWidth="1"/>
    <col min="9181" max="9181" width="7.85546875" customWidth="1"/>
    <col min="9182" max="9182" width="6.5703125" customWidth="1"/>
    <col min="9183" max="9183" width="59.85546875" customWidth="1"/>
    <col min="9184" max="9184" width="12.28515625" customWidth="1"/>
    <col min="9185" max="9185" width="10.85546875" customWidth="1"/>
    <col min="9186" max="9186" width="12" customWidth="1"/>
    <col min="9187" max="9187" width="10.140625" customWidth="1"/>
    <col min="9435" max="9435" width="6.85546875" customWidth="1"/>
    <col min="9436" max="9436" width="6.7109375" customWidth="1"/>
    <col min="9437" max="9437" width="7.85546875" customWidth="1"/>
    <col min="9438" max="9438" width="6.5703125" customWidth="1"/>
    <col min="9439" max="9439" width="59.85546875" customWidth="1"/>
    <col min="9440" max="9440" width="12.28515625" customWidth="1"/>
    <col min="9441" max="9441" width="10.85546875" customWidth="1"/>
    <col min="9442" max="9442" width="12" customWidth="1"/>
    <col min="9443" max="9443" width="10.140625" customWidth="1"/>
    <col min="9691" max="9691" width="6.85546875" customWidth="1"/>
    <col min="9692" max="9692" width="6.7109375" customWidth="1"/>
    <col min="9693" max="9693" width="7.85546875" customWidth="1"/>
    <col min="9694" max="9694" width="6.5703125" customWidth="1"/>
    <col min="9695" max="9695" width="59.85546875" customWidth="1"/>
    <col min="9696" max="9696" width="12.28515625" customWidth="1"/>
    <col min="9697" max="9697" width="10.85546875" customWidth="1"/>
    <col min="9698" max="9698" width="12" customWidth="1"/>
    <col min="9699" max="9699" width="10.140625" customWidth="1"/>
    <col min="9947" max="9947" width="6.85546875" customWidth="1"/>
    <col min="9948" max="9948" width="6.7109375" customWidth="1"/>
    <col min="9949" max="9949" width="7.85546875" customWidth="1"/>
    <col min="9950" max="9950" width="6.5703125" customWidth="1"/>
    <col min="9951" max="9951" width="59.85546875" customWidth="1"/>
    <col min="9952" max="9952" width="12.28515625" customWidth="1"/>
    <col min="9953" max="9953" width="10.85546875" customWidth="1"/>
    <col min="9954" max="9954" width="12" customWidth="1"/>
    <col min="9955" max="9955" width="10.140625" customWidth="1"/>
    <col min="10203" max="10203" width="6.85546875" customWidth="1"/>
    <col min="10204" max="10204" width="6.7109375" customWidth="1"/>
    <col min="10205" max="10205" width="7.85546875" customWidth="1"/>
    <col min="10206" max="10206" width="6.5703125" customWidth="1"/>
    <col min="10207" max="10207" width="59.85546875" customWidth="1"/>
    <col min="10208" max="10208" width="12.28515625" customWidth="1"/>
    <col min="10209" max="10209" width="10.85546875" customWidth="1"/>
    <col min="10210" max="10210" width="12" customWidth="1"/>
    <col min="10211" max="10211" width="10.140625" customWidth="1"/>
    <col min="10459" max="10459" width="6.85546875" customWidth="1"/>
    <col min="10460" max="10460" width="6.7109375" customWidth="1"/>
    <col min="10461" max="10461" width="7.85546875" customWidth="1"/>
    <col min="10462" max="10462" width="6.5703125" customWidth="1"/>
    <col min="10463" max="10463" width="59.85546875" customWidth="1"/>
    <col min="10464" max="10464" width="12.28515625" customWidth="1"/>
    <col min="10465" max="10465" width="10.85546875" customWidth="1"/>
    <col min="10466" max="10466" width="12" customWidth="1"/>
    <col min="10467" max="10467" width="10.140625" customWidth="1"/>
    <col min="10715" max="10715" width="6.85546875" customWidth="1"/>
    <col min="10716" max="10716" width="6.7109375" customWidth="1"/>
    <col min="10717" max="10717" width="7.85546875" customWidth="1"/>
    <col min="10718" max="10718" width="6.5703125" customWidth="1"/>
    <col min="10719" max="10719" width="59.85546875" customWidth="1"/>
    <col min="10720" max="10720" width="12.28515625" customWidth="1"/>
    <col min="10721" max="10721" width="10.85546875" customWidth="1"/>
    <col min="10722" max="10722" width="12" customWidth="1"/>
    <col min="10723" max="10723" width="10.140625" customWidth="1"/>
    <col min="10971" max="10971" width="6.85546875" customWidth="1"/>
    <col min="10972" max="10972" width="6.7109375" customWidth="1"/>
    <col min="10973" max="10973" width="7.85546875" customWidth="1"/>
    <col min="10974" max="10974" width="6.5703125" customWidth="1"/>
    <col min="10975" max="10975" width="59.85546875" customWidth="1"/>
    <col min="10976" max="10976" width="12.28515625" customWidth="1"/>
    <col min="10977" max="10977" width="10.85546875" customWidth="1"/>
    <col min="10978" max="10978" width="12" customWidth="1"/>
    <col min="10979" max="10979" width="10.140625" customWidth="1"/>
    <col min="11227" max="11227" width="6.85546875" customWidth="1"/>
    <col min="11228" max="11228" width="6.7109375" customWidth="1"/>
    <col min="11229" max="11229" width="7.85546875" customWidth="1"/>
    <col min="11230" max="11230" width="6.5703125" customWidth="1"/>
    <col min="11231" max="11231" width="59.85546875" customWidth="1"/>
    <col min="11232" max="11232" width="12.28515625" customWidth="1"/>
    <col min="11233" max="11233" width="10.85546875" customWidth="1"/>
    <col min="11234" max="11234" width="12" customWidth="1"/>
    <col min="11235" max="11235" width="10.140625" customWidth="1"/>
    <col min="11483" max="11483" width="6.85546875" customWidth="1"/>
    <col min="11484" max="11484" width="6.7109375" customWidth="1"/>
    <col min="11485" max="11485" width="7.85546875" customWidth="1"/>
    <col min="11486" max="11486" width="6.5703125" customWidth="1"/>
    <col min="11487" max="11487" width="59.85546875" customWidth="1"/>
    <col min="11488" max="11488" width="12.28515625" customWidth="1"/>
    <col min="11489" max="11489" width="10.85546875" customWidth="1"/>
    <col min="11490" max="11490" width="12" customWidth="1"/>
    <col min="11491" max="11491" width="10.140625" customWidth="1"/>
    <col min="11739" max="11739" width="6.85546875" customWidth="1"/>
    <col min="11740" max="11740" width="6.7109375" customWidth="1"/>
    <col min="11741" max="11741" width="7.85546875" customWidth="1"/>
    <col min="11742" max="11742" width="6.5703125" customWidth="1"/>
    <col min="11743" max="11743" width="59.85546875" customWidth="1"/>
    <col min="11744" max="11744" width="12.28515625" customWidth="1"/>
    <col min="11745" max="11745" width="10.85546875" customWidth="1"/>
    <col min="11746" max="11746" width="12" customWidth="1"/>
    <col min="11747" max="11747" width="10.140625" customWidth="1"/>
    <col min="11995" max="11995" width="6.85546875" customWidth="1"/>
    <col min="11996" max="11996" width="6.7109375" customWidth="1"/>
    <col min="11997" max="11997" width="7.85546875" customWidth="1"/>
    <col min="11998" max="11998" width="6.5703125" customWidth="1"/>
    <col min="11999" max="11999" width="59.85546875" customWidth="1"/>
    <col min="12000" max="12000" width="12.28515625" customWidth="1"/>
    <col min="12001" max="12001" width="10.85546875" customWidth="1"/>
    <col min="12002" max="12002" width="12" customWidth="1"/>
    <col min="12003" max="12003" width="10.140625" customWidth="1"/>
    <col min="12251" max="12251" width="6.85546875" customWidth="1"/>
    <col min="12252" max="12252" width="6.7109375" customWidth="1"/>
    <col min="12253" max="12253" width="7.85546875" customWidth="1"/>
    <col min="12254" max="12254" width="6.5703125" customWidth="1"/>
    <col min="12255" max="12255" width="59.85546875" customWidth="1"/>
    <col min="12256" max="12256" width="12.28515625" customWidth="1"/>
    <col min="12257" max="12257" width="10.85546875" customWidth="1"/>
    <col min="12258" max="12258" width="12" customWidth="1"/>
    <col min="12259" max="12259" width="10.140625" customWidth="1"/>
    <col min="12507" max="12507" width="6.85546875" customWidth="1"/>
    <col min="12508" max="12508" width="6.7109375" customWidth="1"/>
    <col min="12509" max="12509" width="7.85546875" customWidth="1"/>
    <col min="12510" max="12510" width="6.5703125" customWidth="1"/>
    <col min="12511" max="12511" width="59.85546875" customWidth="1"/>
    <col min="12512" max="12512" width="12.28515625" customWidth="1"/>
    <col min="12513" max="12513" width="10.85546875" customWidth="1"/>
    <col min="12514" max="12514" width="12" customWidth="1"/>
    <col min="12515" max="12515" width="10.140625" customWidth="1"/>
    <col min="12763" max="12763" width="6.85546875" customWidth="1"/>
    <col min="12764" max="12764" width="6.7109375" customWidth="1"/>
    <col min="12765" max="12765" width="7.85546875" customWidth="1"/>
    <col min="12766" max="12766" width="6.5703125" customWidth="1"/>
    <col min="12767" max="12767" width="59.85546875" customWidth="1"/>
    <col min="12768" max="12768" width="12.28515625" customWidth="1"/>
    <col min="12769" max="12769" width="10.85546875" customWidth="1"/>
    <col min="12770" max="12770" width="12" customWidth="1"/>
    <col min="12771" max="12771" width="10.140625" customWidth="1"/>
    <col min="13019" max="13019" width="6.85546875" customWidth="1"/>
    <col min="13020" max="13020" width="6.7109375" customWidth="1"/>
    <col min="13021" max="13021" width="7.85546875" customWidth="1"/>
    <col min="13022" max="13022" width="6.5703125" customWidth="1"/>
    <col min="13023" max="13023" width="59.85546875" customWidth="1"/>
    <col min="13024" max="13024" width="12.28515625" customWidth="1"/>
    <col min="13025" max="13025" width="10.85546875" customWidth="1"/>
    <col min="13026" max="13026" width="12" customWidth="1"/>
    <col min="13027" max="13027" width="10.140625" customWidth="1"/>
    <col min="13275" max="13275" width="6.85546875" customWidth="1"/>
    <col min="13276" max="13276" width="6.7109375" customWidth="1"/>
    <col min="13277" max="13277" width="7.85546875" customWidth="1"/>
    <col min="13278" max="13278" width="6.5703125" customWidth="1"/>
    <col min="13279" max="13279" width="59.85546875" customWidth="1"/>
    <col min="13280" max="13280" width="12.28515625" customWidth="1"/>
    <col min="13281" max="13281" width="10.85546875" customWidth="1"/>
    <col min="13282" max="13282" width="12" customWidth="1"/>
    <col min="13283" max="13283" width="10.140625" customWidth="1"/>
    <col min="13531" max="13531" width="6.85546875" customWidth="1"/>
    <col min="13532" max="13532" width="6.7109375" customWidth="1"/>
    <col min="13533" max="13533" width="7.85546875" customWidth="1"/>
    <col min="13534" max="13534" width="6.5703125" customWidth="1"/>
    <col min="13535" max="13535" width="59.85546875" customWidth="1"/>
    <col min="13536" max="13536" width="12.28515625" customWidth="1"/>
    <col min="13537" max="13537" width="10.85546875" customWidth="1"/>
    <col min="13538" max="13538" width="12" customWidth="1"/>
    <col min="13539" max="13539" width="10.140625" customWidth="1"/>
    <col min="13787" max="13787" width="6.85546875" customWidth="1"/>
    <col min="13788" max="13788" width="6.7109375" customWidth="1"/>
    <col min="13789" max="13789" width="7.85546875" customWidth="1"/>
    <col min="13790" max="13790" width="6.5703125" customWidth="1"/>
    <col min="13791" max="13791" width="59.85546875" customWidth="1"/>
    <col min="13792" max="13792" width="12.28515625" customWidth="1"/>
    <col min="13793" max="13793" width="10.85546875" customWidth="1"/>
    <col min="13794" max="13794" width="12" customWidth="1"/>
    <col min="13795" max="13795" width="10.140625" customWidth="1"/>
    <col min="14043" max="14043" width="6.85546875" customWidth="1"/>
    <col min="14044" max="14044" width="6.7109375" customWidth="1"/>
    <col min="14045" max="14045" width="7.85546875" customWidth="1"/>
    <col min="14046" max="14046" width="6.5703125" customWidth="1"/>
    <col min="14047" max="14047" width="59.85546875" customWidth="1"/>
    <col min="14048" max="14048" width="12.28515625" customWidth="1"/>
    <col min="14049" max="14049" width="10.85546875" customWidth="1"/>
    <col min="14050" max="14050" width="12" customWidth="1"/>
    <col min="14051" max="14051" width="10.140625" customWidth="1"/>
    <col min="14299" max="14299" width="6.85546875" customWidth="1"/>
    <col min="14300" max="14300" width="6.7109375" customWidth="1"/>
    <col min="14301" max="14301" width="7.85546875" customWidth="1"/>
    <col min="14302" max="14302" width="6.5703125" customWidth="1"/>
    <col min="14303" max="14303" width="59.85546875" customWidth="1"/>
    <col min="14304" max="14304" width="12.28515625" customWidth="1"/>
    <col min="14305" max="14305" width="10.85546875" customWidth="1"/>
    <col min="14306" max="14306" width="12" customWidth="1"/>
    <col min="14307" max="14307" width="10.140625" customWidth="1"/>
    <col min="14555" max="14555" width="6.85546875" customWidth="1"/>
    <col min="14556" max="14556" width="6.7109375" customWidth="1"/>
    <col min="14557" max="14557" width="7.85546875" customWidth="1"/>
    <col min="14558" max="14558" width="6.5703125" customWidth="1"/>
    <col min="14559" max="14559" width="59.85546875" customWidth="1"/>
    <col min="14560" max="14560" width="12.28515625" customWidth="1"/>
    <col min="14561" max="14561" width="10.85546875" customWidth="1"/>
    <col min="14562" max="14562" width="12" customWidth="1"/>
    <col min="14563" max="14563" width="10.140625" customWidth="1"/>
    <col min="14811" max="14811" width="6.85546875" customWidth="1"/>
    <col min="14812" max="14812" width="6.7109375" customWidth="1"/>
    <col min="14813" max="14813" width="7.85546875" customWidth="1"/>
    <col min="14814" max="14814" width="6.5703125" customWidth="1"/>
    <col min="14815" max="14815" width="59.85546875" customWidth="1"/>
    <col min="14816" max="14816" width="12.28515625" customWidth="1"/>
    <col min="14817" max="14817" width="10.85546875" customWidth="1"/>
    <col min="14818" max="14818" width="12" customWidth="1"/>
    <col min="14819" max="14819" width="10.140625" customWidth="1"/>
    <col min="15067" max="15067" width="6.85546875" customWidth="1"/>
    <col min="15068" max="15068" width="6.7109375" customWidth="1"/>
    <col min="15069" max="15069" width="7.85546875" customWidth="1"/>
    <col min="15070" max="15070" width="6.5703125" customWidth="1"/>
    <col min="15071" max="15071" width="59.85546875" customWidth="1"/>
    <col min="15072" max="15072" width="12.28515625" customWidth="1"/>
    <col min="15073" max="15073" width="10.85546875" customWidth="1"/>
    <col min="15074" max="15074" width="12" customWidth="1"/>
    <col min="15075" max="15075" width="10.140625" customWidth="1"/>
    <col min="15323" max="15323" width="6.85546875" customWidth="1"/>
    <col min="15324" max="15324" width="6.7109375" customWidth="1"/>
    <col min="15325" max="15325" width="7.85546875" customWidth="1"/>
    <col min="15326" max="15326" width="6.5703125" customWidth="1"/>
    <col min="15327" max="15327" width="59.85546875" customWidth="1"/>
    <col min="15328" max="15328" width="12.28515625" customWidth="1"/>
    <col min="15329" max="15329" width="10.85546875" customWidth="1"/>
    <col min="15330" max="15330" width="12" customWidth="1"/>
    <col min="15331" max="15331" width="10.140625" customWidth="1"/>
    <col min="15579" max="15579" width="6.85546875" customWidth="1"/>
    <col min="15580" max="15580" width="6.7109375" customWidth="1"/>
    <col min="15581" max="15581" width="7.85546875" customWidth="1"/>
    <col min="15582" max="15582" width="6.5703125" customWidth="1"/>
    <col min="15583" max="15583" width="59.85546875" customWidth="1"/>
    <col min="15584" max="15584" width="12.28515625" customWidth="1"/>
    <col min="15585" max="15585" width="10.85546875" customWidth="1"/>
    <col min="15586" max="15586" width="12" customWidth="1"/>
    <col min="15587" max="15587" width="10.140625" customWidth="1"/>
    <col min="15835" max="15835" width="6.85546875" customWidth="1"/>
    <col min="15836" max="15836" width="6.7109375" customWidth="1"/>
    <col min="15837" max="15837" width="7.85546875" customWidth="1"/>
    <col min="15838" max="15838" width="6.5703125" customWidth="1"/>
    <col min="15839" max="15839" width="59.85546875" customWidth="1"/>
    <col min="15840" max="15840" width="12.28515625" customWidth="1"/>
    <col min="15841" max="15841" width="10.85546875" customWidth="1"/>
    <col min="15842" max="15842" width="12" customWidth="1"/>
    <col min="15843" max="15843" width="10.140625" customWidth="1"/>
    <col min="16091" max="16091" width="6.85546875" customWidth="1"/>
    <col min="16092" max="16092" width="6.7109375" customWidth="1"/>
    <col min="16093" max="16093" width="7.85546875" customWidth="1"/>
    <col min="16094" max="16094" width="6.5703125" customWidth="1"/>
    <col min="16095" max="16095" width="59.85546875" customWidth="1"/>
    <col min="16096" max="16096" width="12.28515625" customWidth="1"/>
    <col min="16097" max="16097" width="10.85546875" customWidth="1"/>
    <col min="16098" max="16098" width="12" customWidth="1"/>
    <col min="16099" max="16099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59"/>
      <c r="G3" s="59"/>
      <c r="H3" s="59"/>
      <c r="I3" s="59"/>
    </row>
    <row r="4" spans="1:9" s="5" customFormat="1" ht="66" customHeight="1">
      <c r="A4" s="6" t="s">
        <v>2</v>
      </c>
      <c r="B4" s="85" t="s">
        <v>3</v>
      </c>
      <c r="C4" s="6" t="s">
        <v>4</v>
      </c>
      <c r="D4" s="50" t="s">
        <v>5</v>
      </c>
      <c r="E4" s="7"/>
      <c r="F4" s="80" t="s">
        <v>488</v>
      </c>
      <c r="G4" s="80" t="s">
        <v>496</v>
      </c>
      <c r="H4" s="80" t="s">
        <v>542</v>
      </c>
      <c r="I4" s="80" t="s">
        <v>543</v>
      </c>
    </row>
    <row r="5" spans="1:9" s="5" customFormat="1" ht="12.75">
      <c r="A5" s="8" t="s">
        <v>6</v>
      </c>
      <c r="B5" s="50" t="s">
        <v>6</v>
      </c>
      <c r="C5" s="8"/>
      <c r="D5" s="50" t="s">
        <v>7</v>
      </c>
      <c r="E5" s="9"/>
      <c r="F5" s="60"/>
      <c r="G5" s="60"/>
      <c r="H5" s="60"/>
      <c r="I5" s="60"/>
    </row>
    <row r="6" spans="1:9" s="12" customFormat="1" ht="12.75">
      <c r="A6" s="39">
        <v>1</v>
      </c>
      <c r="B6" s="39">
        <v>2</v>
      </c>
      <c r="C6" s="39">
        <v>3</v>
      </c>
      <c r="D6" s="39">
        <v>4</v>
      </c>
      <c r="E6" s="40">
        <v>5</v>
      </c>
      <c r="F6" s="11">
        <v>6</v>
      </c>
      <c r="G6" s="11">
        <v>7</v>
      </c>
      <c r="H6" s="11">
        <v>7</v>
      </c>
      <c r="I6" s="11">
        <v>8</v>
      </c>
    </row>
    <row r="7" spans="1:9" s="16" customFormat="1" ht="12.75">
      <c r="A7" s="10"/>
      <c r="B7" s="13"/>
      <c r="C7" s="13"/>
      <c r="D7" s="14"/>
      <c r="E7" s="15" t="s">
        <v>8</v>
      </c>
      <c r="F7" s="61"/>
      <c r="G7" s="61"/>
      <c r="H7" s="61"/>
      <c r="I7" s="61"/>
    </row>
    <row r="8" spans="1:9" s="20" customFormat="1" ht="13.5">
      <c r="A8" s="17">
        <v>710000</v>
      </c>
      <c r="B8" s="17"/>
      <c r="C8" s="17"/>
      <c r="D8" s="18">
        <v>1</v>
      </c>
      <c r="E8" s="19" t="s">
        <v>9</v>
      </c>
      <c r="F8" s="62">
        <f t="shared" ref="F8:G8" si="0">SUM(F9+F19+F27)</f>
        <v>11480000</v>
      </c>
      <c r="G8" s="62">
        <f t="shared" si="0"/>
        <v>8610000</v>
      </c>
      <c r="H8" s="62">
        <f t="shared" ref="H8" si="1">SUM(H9+H19+H27)</f>
        <v>12587000</v>
      </c>
      <c r="I8" s="62">
        <f t="shared" ref="I8:I39" si="2">SUM(H8/F8)*100</f>
        <v>109.64285714285715</v>
      </c>
    </row>
    <row r="9" spans="1:9" s="24" customFormat="1" ht="13.5">
      <c r="A9" s="21">
        <v>714100</v>
      </c>
      <c r="B9" s="21"/>
      <c r="C9" s="21"/>
      <c r="D9" s="22" t="s">
        <v>10</v>
      </c>
      <c r="E9" s="23" t="s">
        <v>11</v>
      </c>
      <c r="F9" s="63">
        <f t="shared" ref="F9:G9" si="3">SUM(F10+F14+F16)</f>
        <v>2000000</v>
      </c>
      <c r="G9" s="63">
        <f t="shared" si="3"/>
        <v>1500000</v>
      </c>
      <c r="H9" s="63">
        <f t="shared" ref="H9" si="4">SUM(H10+H14+H16)</f>
        <v>2072000</v>
      </c>
      <c r="I9" s="62">
        <f t="shared" si="2"/>
        <v>103.60000000000001</v>
      </c>
    </row>
    <row r="10" spans="1:9" s="24" customFormat="1" ht="13.5">
      <c r="A10" s="21"/>
      <c r="B10" s="21">
        <v>714110</v>
      </c>
      <c r="C10" s="21"/>
      <c r="D10" s="22" t="s">
        <v>12</v>
      </c>
      <c r="E10" s="23" t="s">
        <v>13</v>
      </c>
      <c r="F10" s="64">
        <f t="shared" ref="F10:G10" si="5">SUM(F11+F12+F13)</f>
        <v>440000</v>
      </c>
      <c r="G10" s="64">
        <f t="shared" si="5"/>
        <v>330000</v>
      </c>
      <c r="H10" s="64">
        <f t="shared" ref="H10" si="6">SUM(H11+H12+H13)</f>
        <v>440000</v>
      </c>
      <c r="I10" s="62">
        <f t="shared" si="2"/>
        <v>100</v>
      </c>
    </row>
    <row r="11" spans="1:9" s="16" customFormat="1" ht="13.5">
      <c r="A11" s="25"/>
      <c r="B11" s="25"/>
      <c r="C11" s="25">
        <v>714111</v>
      </c>
      <c r="D11" s="26" t="s">
        <v>14</v>
      </c>
      <c r="E11" s="27" t="s">
        <v>15</v>
      </c>
      <c r="F11" s="65">
        <v>70000</v>
      </c>
      <c r="G11" s="65">
        <f>(F11/12)*9</f>
        <v>52500</v>
      </c>
      <c r="H11" s="65">
        <v>60000</v>
      </c>
      <c r="I11" s="62">
        <f t="shared" si="2"/>
        <v>85.714285714285708</v>
      </c>
    </row>
    <row r="12" spans="1:9" s="16" customFormat="1" ht="13.5">
      <c r="A12" s="25"/>
      <c r="B12" s="25"/>
      <c r="C12" s="25">
        <v>714112</v>
      </c>
      <c r="D12" s="26" t="s">
        <v>16</v>
      </c>
      <c r="E12" s="27" t="s">
        <v>17</v>
      </c>
      <c r="F12" s="65">
        <v>120000</v>
      </c>
      <c r="G12" s="65">
        <f t="shared" ref="G12:G13" si="7">(F12/12)*9</f>
        <v>90000</v>
      </c>
      <c r="H12" s="65">
        <v>100000</v>
      </c>
      <c r="I12" s="62">
        <f t="shared" si="2"/>
        <v>83.333333333333343</v>
      </c>
    </row>
    <row r="13" spans="1:9" s="16" customFormat="1" ht="13.5">
      <c r="A13" s="25"/>
      <c r="B13" s="25"/>
      <c r="C13" s="25">
        <v>714113</v>
      </c>
      <c r="D13" s="26" t="s">
        <v>18</v>
      </c>
      <c r="E13" s="27" t="s">
        <v>19</v>
      </c>
      <c r="F13" s="65">
        <v>250000</v>
      </c>
      <c r="G13" s="65">
        <f t="shared" si="7"/>
        <v>187500</v>
      </c>
      <c r="H13" s="65">
        <v>280000</v>
      </c>
      <c r="I13" s="62">
        <f t="shared" si="2"/>
        <v>112.00000000000001</v>
      </c>
    </row>
    <row r="14" spans="1:9" s="24" customFormat="1" ht="13.5">
      <c r="A14" s="21"/>
      <c r="B14" s="21">
        <v>714120</v>
      </c>
      <c r="C14" s="21"/>
      <c r="D14" s="22" t="s">
        <v>20</v>
      </c>
      <c r="E14" s="23" t="s">
        <v>21</v>
      </c>
      <c r="F14" s="63">
        <f t="shared" ref="F14:H14" si="8">SUM(F15)</f>
        <v>110000</v>
      </c>
      <c r="G14" s="63">
        <f t="shared" si="8"/>
        <v>82500</v>
      </c>
      <c r="H14" s="63">
        <f t="shared" si="8"/>
        <v>110000</v>
      </c>
      <c r="I14" s="62">
        <f t="shared" si="2"/>
        <v>100</v>
      </c>
    </row>
    <row r="15" spans="1:9" s="16" customFormat="1" ht="13.5">
      <c r="A15" s="25"/>
      <c r="B15" s="25"/>
      <c r="C15" s="25">
        <v>714121</v>
      </c>
      <c r="D15" s="26" t="s">
        <v>22</v>
      </c>
      <c r="E15" s="27" t="s">
        <v>21</v>
      </c>
      <c r="F15" s="65">
        <v>110000</v>
      </c>
      <c r="G15" s="65">
        <f>(F15/12)*9</f>
        <v>82500</v>
      </c>
      <c r="H15" s="65">
        <v>110000</v>
      </c>
      <c r="I15" s="62">
        <f t="shared" si="2"/>
        <v>100</v>
      </c>
    </row>
    <row r="16" spans="1:9" s="24" customFormat="1" ht="13.5">
      <c r="A16" s="21"/>
      <c r="B16" s="21">
        <v>714130</v>
      </c>
      <c r="C16" s="21"/>
      <c r="D16" s="22" t="s">
        <v>23</v>
      </c>
      <c r="E16" s="23" t="s">
        <v>24</v>
      </c>
      <c r="F16" s="63">
        <f t="shared" ref="F16:G16" si="9">SUM(F17+F18)</f>
        <v>1450000</v>
      </c>
      <c r="G16" s="63">
        <f t="shared" si="9"/>
        <v>1087500</v>
      </c>
      <c r="H16" s="63">
        <f t="shared" ref="H16" si="10">SUM(H17+H18)</f>
        <v>1522000</v>
      </c>
      <c r="I16" s="62">
        <f t="shared" si="2"/>
        <v>104.9655172413793</v>
      </c>
    </row>
    <row r="17" spans="1:9" s="16" customFormat="1" ht="13.5">
      <c r="A17" s="25"/>
      <c r="B17" s="25"/>
      <c r="C17" s="25">
        <v>714131</v>
      </c>
      <c r="D17" s="26" t="s">
        <v>25</v>
      </c>
      <c r="E17" s="27" t="s">
        <v>26</v>
      </c>
      <c r="F17" s="65">
        <v>600000</v>
      </c>
      <c r="G17" s="65">
        <f t="shared" ref="G17:G18" si="11">(F17/12)*9</f>
        <v>450000</v>
      </c>
      <c r="H17" s="65">
        <v>600000</v>
      </c>
      <c r="I17" s="62">
        <f t="shared" si="2"/>
        <v>100</v>
      </c>
    </row>
    <row r="18" spans="1:9" s="16" customFormat="1" ht="13.5">
      <c r="A18" s="25"/>
      <c r="B18" s="25"/>
      <c r="C18" s="25">
        <v>714132</v>
      </c>
      <c r="D18" s="26" t="s">
        <v>27</v>
      </c>
      <c r="E18" s="27" t="s">
        <v>28</v>
      </c>
      <c r="F18" s="65">
        <v>850000</v>
      </c>
      <c r="G18" s="65">
        <f t="shared" si="11"/>
        <v>637500</v>
      </c>
      <c r="H18" s="65">
        <v>922000</v>
      </c>
      <c r="I18" s="62">
        <f t="shared" si="2"/>
        <v>108.47058823529412</v>
      </c>
    </row>
    <row r="19" spans="1:9" s="24" customFormat="1" ht="13.5">
      <c r="A19" s="21">
        <v>716100</v>
      </c>
      <c r="B19" s="21"/>
      <c r="C19" s="21"/>
      <c r="D19" s="22" t="s">
        <v>29</v>
      </c>
      <c r="E19" s="23" t="s">
        <v>30</v>
      </c>
      <c r="F19" s="63">
        <f t="shared" ref="F19:H19" si="12">SUM(F20)</f>
        <v>3856000</v>
      </c>
      <c r="G19" s="63">
        <f t="shared" si="12"/>
        <v>2892000</v>
      </c>
      <c r="H19" s="63">
        <f t="shared" si="12"/>
        <v>4000000</v>
      </c>
      <c r="I19" s="62">
        <f t="shared" si="2"/>
        <v>103.73443983402491</v>
      </c>
    </row>
    <row r="20" spans="1:9" s="24" customFormat="1" ht="13.5">
      <c r="A20" s="21"/>
      <c r="B20" s="21">
        <v>716110</v>
      </c>
      <c r="C20" s="21"/>
      <c r="D20" s="22" t="s">
        <v>31</v>
      </c>
      <c r="E20" s="23" t="s">
        <v>32</v>
      </c>
      <c r="F20" s="63">
        <f t="shared" ref="F20:G20" si="13">SUM(F21:F26)</f>
        <v>3856000</v>
      </c>
      <c r="G20" s="63">
        <f t="shared" si="13"/>
        <v>2892000</v>
      </c>
      <c r="H20" s="63">
        <f t="shared" ref="H20" si="14">SUM(H21:H26)</f>
        <v>4000000</v>
      </c>
      <c r="I20" s="62">
        <f t="shared" si="2"/>
        <v>103.73443983402491</v>
      </c>
    </row>
    <row r="21" spans="1:9" s="16" customFormat="1" ht="13.5">
      <c r="A21" s="25"/>
      <c r="B21" s="25"/>
      <c r="C21" s="25">
        <v>716111</v>
      </c>
      <c r="D21" s="26" t="s">
        <v>33</v>
      </c>
      <c r="E21" s="27" t="s">
        <v>34</v>
      </c>
      <c r="F21" s="65">
        <v>2761000</v>
      </c>
      <c r="G21" s="65">
        <f t="shared" ref="G21:G26" si="15">(F21/12)*9</f>
        <v>2070750</v>
      </c>
      <c r="H21" s="65">
        <v>2900000</v>
      </c>
      <c r="I21" s="62">
        <f t="shared" si="2"/>
        <v>105.03440782325244</v>
      </c>
    </row>
    <row r="22" spans="1:9" s="16" customFormat="1" ht="13.5">
      <c r="A22" s="25"/>
      <c r="B22" s="25"/>
      <c r="C22" s="25">
        <v>716112</v>
      </c>
      <c r="D22" s="26" t="s">
        <v>35</v>
      </c>
      <c r="E22" s="27" t="s">
        <v>36</v>
      </c>
      <c r="F22" s="65">
        <v>370000</v>
      </c>
      <c r="G22" s="65">
        <f t="shared" si="15"/>
        <v>277500</v>
      </c>
      <c r="H22" s="65">
        <v>390000</v>
      </c>
      <c r="I22" s="62">
        <f t="shared" si="2"/>
        <v>105.40540540540539</v>
      </c>
    </row>
    <row r="23" spans="1:9" s="16" customFormat="1" ht="13.5">
      <c r="A23" s="25"/>
      <c r="B23" s="25"/>
      <c r="C23" s="25">
        <v>716113</v>
      </c>
      <c r="D23" s="26" t="s">
        <v>37</v>
      </c>
      <c r="E23" s="27" t="s">
        <v>38</v>
      </c>
      <c r="F23" s="65">
        <v>65000</v>
      </c>
      <c r="G23" s="65">
        <f t="shared" si="15"/>
        <v>48750</v>
      </c>
      <c r="H23" s="65">
        <v>55000</v>
      </c>
      <c r="I23" s="62">
        <f t="shared" si="2"/>
        <v>84.615384615384613</v>
      </c>
    </row>
    <row r="24" spans="1:9" s="16" customFormat="1" ht="13.5">
      <c r="A24" s="25"/>
      <c r="B24" s="25"/>
      <c r="C24" s="25">
        <v>716115</v>
      </c>
      <c r="D24" s="26" t="s">
        <v>39</v>
      </c>
      <c r="E24" s="27" t="s">
        <v>40</v>
      </c>
      <c r="F24" s="65">
        <v>100000</v>
      </c>
      <c r="G24" s="65">
        <f t="shared" si="15"/>
        <v>75000</v>
      </c>
      <c r="H24" s="65">
        <v>100000</v>
      </c>
      <c r="I24" s="62">
        <f t="shared" si="2"/>
        <v>100</v>
      </c>
    </row>
    <row r="25" spans="1:9" s="16" customFormat="1" ht="13.5">
      <c r="A25" s="25"/>
      <c r="B25" s="25"/>
      <c r="C25" s="25">
        <v>716116</v>
      </c>
      <c r="D25" s="26" t="s">
        <v>41</v>
      </c>
      <c r="E25" s="27" t="s">
        <v>42</v>
      </c>
      <c r="F25" s="65">
        <v>160000</v>
      </c>
      <c r="G25" s="65">
        <f t="shared" si="15"/>
        <v>120000</v>
      </c>
      <c r="H25" s="65">
        <v>175000</v>
      </c>
      <c r="I25" s="62">
        <f t="shared" si="2"/>
        <v>109.375</v>
      </c>
    </row>
    <row r="26" spans="1:9" s="16" customFormat="1" ht="13.5">
      <c r="A26" s="25"/>
      <c r="B26" s="25"/>
      <c r="C26" s="25">
        <v>716117</v>
      </c>
      <c r="D26" s="26" t="s">
        <v>43</v>
      </c>
      <c r="E26" s="27" t="s">
        <v>44</v>
      </c>
      <c r="F26" s="65">
        <v>400000</v>
      </c>
      <c r="G26" s="65">
        <f t="shared" si="15"/>
        <v>300000</v>
      </c>
      <c r="H26" s="65">
        <v>380000</v>
      </c>
      <c r="I26" s="62">
        <f t="shared" si="2"/>
        <v>95</v>
      </c>
    </row>
    <row r="27" spans="1:9" s="24" customFormat="1" ht="13.5">
      <c r="A27" s="21">
        <v>717100</v>
      </c>
      <c r="B27" s="21"/>
      <c r="C27" s="21"/>
      <c r="D27" s="22" t="s">
        <v>45</v>
      </c>
      <c r="E27" s="23" t="s">
        <v>46</v>
      </c>
      <c r="F27" s="63">
        <f>SUM(F30+F32+F28)</f>
        <v>5624000</v>
      </c>
      <c r="G27" s="63">
        <f>SUM(G30+G32+G28)</f>
        <v>4218000</v>
      </c>
      <c r="H27" s="63">
        <f>SUM(H30+H32+H28)</f>
        <v>6515000</v>
      </c>
      <c r="I27" s="62">
        <f t="shared" si="2"/>
        <v>115.84281650071124</v>
      </c>
    </row>
    <row r="28" spans="1:9" s="24" customFormat="1" ht="13.5">
      <c r="A28" s="21"/>
      <c r="B28" s="21">
        <v>717110</v>
      </c>
      <c r="C28" s="21"/>
      <c r="D28" s="22" t="s">
        <v>47</v>
      </c>
      <c r="E28" s="23" t="s">
        <v>350</v>
      </c>
      <c r="F28" s="63">
        <f t="shared" ref="F28:H30" si="16">SUM(F29)</f>
        <v>170000</v>
      </c>
      <c r="G28" s="63">
        <f t="shared" si="16"/>
        <v>127500</v>
      </c>
      <c r="H28" s="63">
        <f t="shared" si="16"/>
        <v>170000</v>
      </c>
      <c r="I28" s="62">
        <f t="shared" si="2"/>
        <v>100</v>
      </c>
    </row>
    <row r="29" spans="1:9" s="16" customFormat="1" ht="13.5">
      <c r="A29" s="25"/>
      <c r="B29" s="25"/>
      <c r="C29" s="25">
        <v>717114</v>
      </c>
      <c r="D29" s="26" t="s">
        <v>49</v>
      </c>
      <c r="E29" s="27" t="s">
        <v>350</v>
      </c>
      <c r="F29" s="65">
        <v>170000</v>
      </c>
      <c r="G29" s="65">
        <f>(F29/12)*9</f>
        <v>127500</v>
      </c>
      <c r="H29" s="65">
        <v>170000</v>
      </c>
      <c r="I29" s="62">
        <f t="shared" si="2"/>
        <v>100</v>
      </c>
    </row>
    <row r="30" spans="1:9" s="24" customFormat="1" ht="13.5">
      <c r="A30" s="21"/>
      <c r="B30" s="21">
        <v>717130</v>
      </c>
      <c r="C30" s="21"/>
      <c r="D30" s="22" t="s">
        <v>50</v>
      </c>
      <c r="E30" s="23" t="s">
        <v>48</v>
      </c>
      <c r="F30" s="63">
        <f t="shared" si="16"/>
        <v>470000</v>
      </c>
      <c r="G30" s="63">
        <f t="shared" si="16"/>
        <v>352500</v>
      </c>
      <c r="H30" s="63">
        <f t="shared" si="16"/>
        <v>550469</v>
      </c>
      <c r="I30" s="62">
        <f t="shared" si="2"/>
        <v>117.12106382978725</v>
      </c>
    </row>
    <row r="31" spans="1:9" s="16" customFormat="1" ht="13.5">
      <c r="A31" s="25"/>
      <c r="B31" s="25"/>
      <c r="C31" s="25">
        <v>717131</v>
      </c>
      <c r="D31" s="26" t="s">
        <v>52</v>
      </c>
      <c r="E31" s="27" t="s">
        <v>48</v>
      </c>
      <c r="F31" s="65">
        <v>470000</v>
      </c>
      <c r="G31" s="65">
        <f>(F31/12)*9</f>
        <v>352500</v>
      </c>
      <c r="H31" s="65">
        <v>550469</v>
      </c>
      <c r="I31" s="62">
        <f t="shared" si="2"/>
        <v>117.12106382978725</v>
      </c>
    </row>
    <row r="32" spans="1:9" s="24" customFormat="1" ht="13.5">
      <c r="A32" s="21"/>
      <c r="B32" s="21">
        <v>717140</v>
      </c>
      <c r="C32" s="21"/>
      <c r="D32" s="22" t="s">
        <v>266</v>
      </c>
      <c r="E32" s="23" t="s">
        <v>51</v>
      </c>
      <c r="F32" s="63">
        <f t="shared" ref="F32:H32" si="17">SUM(F33)</f>
        <v>4984000</v>
      </c>
      <c r="G32" s="63">
        <f t="shared" si="17"/>
        <v>3738000</v>
      </c>
      <c r="H32" s="63">
        <f t="shared" si="17"/>
        <v>5794531</v>
      </c>
      <c r="I32" s="62">
        <f t="shared" si="2"/>
        <v>116.26266051364367</v>
      </c>
    </row>
    <row r="33" spans="1:9" s="16" customFormat="1" ht="13.5">
      <c r="A33" s="25"/>
      <c r="B33" s="25"/>
      <c r="C33" s="25">
        <v>717141</v>
      </c>
      <c r="D33" s="26" t="s">
        <v>349</v>
      </c>
      <c r="E33" s="27" t="s">
        <v>51</v>
      </c>
      <c r="F33" s="65">
        <v>4984000</v>
      </c>
      <c r="G33" s="65">
        <f>(F33/12)*9</f>
        <v>3738000</v>
      </c>
      <c r="H33" s="65">
        <v>5794531</v>
      </c>
      <c r="I33" s="62">
        <f t="shared" si="2"/>
        <v>116.26266051364367</v>
      </c>
    </row>
    <row r="34" spans="1:9" s="24" customFormat="1" ht="13.5">
      <c r="A34" s="21">
        <v>720000</v>
      </c>
      <c r="B34" s="21"/>
      <c r="C34" s="21"/>
      <c r="D34" s="22">
        <v>2</v>
      </c>
      <c r="E34" s="28" t="s">
        <v>53</v>
      </c>
      <c r="F34" s="63">
        <f>SUM(F35+F45+F50+F53+F56+F70+F86+F90+F94)</f>
        <v>6526105</v>
      </c>
      <c r="G34" s="63">
        <f>SUM(G35+G45+G50+G53+G56+G70+G86+G90+G94)</f>
        <v>4894578.75</v>
      </c>
      <c r="H34" s="63">
        <f>SUM(H35+H45+H50+H53+H56+H70+H86+H90+H94)</f>
        <v>5557000</v>
      </c>
      <c r="I34" s="62">
        <f t="shared" si="2"/>
        <v>85.150330863508941</v>
      </c>
    </row>
    <row r="35" spans="1:9" s="24" customFormat="1" ht="13.5">
      <c r="A35" s="21">
        <v>721100</v>
      </c>
      <c r="B35" s="21"/>
      <c r="C35" s="21"/>
      <c r="D35" s="22" t="s">
        <v>54</v>
      </c>
      <c r="E35" s="23" t="s">
        <v>55</v>
      </c>
      <c r="F35" s="63">
        <f>SUM(F36+F38+F43)</f>
        <v>810000</v>
      </c>
      <c r="G35" s="63">
        <f>SUM(G36+G38+G43)</f>
        <v>607500</v>
      </c>
      <c r="H35" s="63">
        <f>SUM(H36+H38+H43)</f>
        <v>600000</v>
      </c>
      <c r="I35" s="62">
        <f t="shared" si="2"/>
        <v>74.074074074074076</v>
      </c>
    </row>
    <row r="36" spans="1:9" s="24" customFormat="1" ht="13.5">
      <c r="A36" s="21"/>
      <c r="B36" s="21">
        <v>721110</v>
      </c>
      <c r="C36" s="21"/>
      <c r="D36" s="22" t="s">
        <v>56</v>
      </c>
      <c r="E36" s="23" t="s">
        <v>57</v>
      </c>
      <c r="F36" s="63">
        <f t="shared" ref="F36:H36" si="18">SUM(F37)</f>
        <v>10000</v>
      </c>
      <c r="G36" s="63">
        <f t="shared" si="18"/>
        <v>7500</v>
      </c>
      <c r="H36" s="63">
        <f t="shared" si="18"/>
        <v>10000</v>
      </c>
      <c r="I36" s="62">
        <f t="shared" si="2"/>
        <v>100</v>
      </c>
    </row>
    <row r="37" spans="1:9" s="24" customFormat="1" ht="13.5">
      <c r="A37" s="21"/>
      <c r="B37" s="21"/>
      <c r="C37" s="25">
        <v>721112</v>
      </c>
      <c r="D37" s="26" t="s">
        <v>58</v>
      </c>
      <c r="E37" s="27" t="s">
        <v>59</v>
      </c>
      <c r="F37" s="65">
        <v>10000</v>
      </c>
      <c r="G37" s="65">
        <f>(F37/12)*9</f>
        <v>7500</v>
      </c>
      <c r="H37" s="65">
        <v>10000</v>
      </c>
      <c r="I37" s="62">
        <f t="shared" si="2"/>
        <v>100</v>
      </c>
    </row>
    <row r="38" spans="1:9" s="24" customFormat="1" ht="13.5">
      <c r="A38" s="21"/>
      <c r="B38" s="21">
        <v>721120</v>
      </c>
      <c r="C38" s="21"/>
      <c r="D38" s="22" t="s">
        <v>60</v>
      </c>
      <c r="E38" s="23" t="s">
        <v>61</v>
      </c>
      <c r="F38" s="63">
        <f>SUM(F39+F40+F41)</f>
        <v>500000</v>
      </c>
      <c r="G38" s="63">
        <f>SUM(G39+G40+G41)</f>
        <v>375000</v>
      </c>
      <c r="H38" s="63">
        <f>SUM(H39+H40+H41)</f>
        <v>450000</v>
      </c>
      <c r="I38" s="62">
        <f t="shared" si="2"/>
        <v>90</v>
      </c>
    </row>
    <row r="39" spans="1:9" s="16" customFormat="1" ht="13.5">
      <c r="A39" s="25"/>
      <c r="B39" s="25"/>
      <c r="C39" s="25">
        <v>721121</v>
      </c>
      <c r="D39" s="26" t="s">
        <v>62</v>
      </c>
      <c r="E39" s="27" t="s">
        <v>411</v>
      </c>
      <c r="F39" s="65">
        <v>100000</v>
      </c>
      <c r="G39" s="65">
        <f t="shared" ref="G39:G41" si="19">(F39/12)*9</f>
        <v>75000</v>
      </c>
      <c r="H39" s="65">
        <v>100000</v>
      </c>
      <c r="I39" s="62">
        <f t="shared" si="2"/>
        <v>100</v>
      </c>
    </row>
    <row r="40" spans="1:9" s="16" customFormat="1" ht="13.5">
      <c r="A40" s="25"/>
      <c r="B40" s="25"/>
      <c r="C40" s="25">
        <v>721122</v>
      </c>
      <c r="D40" s="26" t="s">
        <v>63</v>
      </c>
      <c r="E40" s="27" t="s">
        <v>64</v>
      </c>
      <c r="F40" s="65">
        <v>250000</v>
      </c>
      <c r="G40" s="65">
        <f t="shared" si="19"/>
        <v>187500</v>
      </c>
      <c r="H40" s="65">
        <v>200000</v>
      </c>
      <c r="I40" s="62">
        <f t="shared" ref="I40:I71" si="20">SUM(H40/F40)*100</f>
        <v>80</v>
      </c>
    </row>
    <row r="41" spans="1:9" s="16" customFormat="1" ht="13.5">
      <c r="A41" s="25"/>
      <c r="B41" s="25"/>
      <c r="C41" s="25">
        <v>721124</v>
      </c>
      <c r="D41" s="26" t="s">
        <v>65</v>
      </c>
      <c r="E41" s="27" t="s">
        <v>66</v>
      </c>
      <c r="F41" s="65">
        <v>150000</v>
      </c>
      <c r="G41" s="65">
        <f t="shared" si="19"/>
        <v>112500</v>
      </c>
      <c r="H41" s="65">
        <v>150000</v>
      </c>
      <c r="I41" s="62">
        <f t="shared" si="20"/>
        <v>100</v>
      </c>
    </row>
    <row r="42" spans="1:9" s="16" customFormat="1" ht="13.5" hidden="1">
      <c r="A42" s="25"/>
      <c r="B42" s="25"/>
      <c r="C42" s="25">
        <v>721124</v>
      </c>
      <c r="D42" s="26" t="s">
        <v>65</v>
      </c>
      <c r="E42" s="27" t="s">
        <v>67</v>
      </c>
      <c r="F42" s="65">
        <v>0</v>
      </c>
      <c r="G42" s="65">
        <v>0</v>
      </c>
      <c r="H42" s="65">
        <v>0</v>
      </c>
      <c r="I42" s="62" t="e">
        <f t="shared" si="20"/>
        <v>#DIV/0!</v>
      </c>
    </row>
    <row r="43" spans="1:9" s="24" customFormat="1" ht="13.5">
      <c r="A43" s="21"/>
      <c r="B43" s="21">
        <v>721190</v>
      </c>
      <c r="C43" s="21"/>
      <c r="D43" s="22" t="s">
        <v>68</v>
      </c>
      <c r="E43" s="23" t="s">
        <v>69</v>
      </c>
      <c r="F43" s="63">
        <f t="shared" ref="F43:H43" si="21">SUM(F44)</f>
        <v>300000</v>
      </c>
      <c r="G43" s="63">
        <f t="shared" si="21"/>
        <v>225000</v>
      </c>
      <c r="H43" s="63">
        <f t="shared" si="21"/>
        <v>140000</v>
      </c>
      <c r="I43" s="62">
        <f t="shared" si="20"/>
        <v>46.666666666666664</v>
      </c>
    </row>
    <row r="44" spans="1:9" s="16" customFormat="1" ht="13.5">
      <c r="A44" s="25"/>
      <c r="B44" s="25"/>
      <c r="C44" s="25">
        <v>721191</v>
      </c>
      <c r="D44" s="26" t="s">
        <v>70</v>
      </c>
      <c r="E44" s="27" t="s">
        <v>71</v>
      </c>
      <c r="F44" s="65">
        <v>300000</v>
      </c>
      <c r="G44" s="65">
        <f>(F44/12)*9</f>
        <v>225000</v>
      </c>
      <c r="H44" s="65">
        <v>140000</v>
      </c>
      <c r="I44" s="62">
        <f t="shared" si="20"/>
        <v>46.666666666666664</v>
      </c>
    </row>
    <row r="45" spans="1:9" s="24" customFormat="1" ht="13.5">
      <c r="A45" s="29">
        <v>721200</v>
      </c>
      <c r="B45" s="29"/>
      <c r="C45" s="29"/>
      <c r="D45" s="30" t="s">
        <v>72</v>
      </c>
      <c r="E45" s="31" t="s">
        <v>73</v>
      </c>
      <c r="F45" s="66">
        <f t="shared" ref="F45:G45" si="22">SUM(F46+F48)</f>
        <v>55405</v>
      </c>
      <c r="G45" s="66">
        <f t="shared" si="22"/>
        <v>41553.75</v>
      </c>
      <c r="H45" s="66">
        <f t="shared" ref="H45" si="23">SUM(H46+H48)</f>
        <v>11000</v>
      </c>
      <c r="I45" s="62">
        <f t="shared" si="20"/>
        <v>19.853803808320549</v>
      </c>
    </row>
    <row r="46" spans="1:9" s="24" customFormat="1" ht="13.5">
      <c r="A46" s="21"/>
      <c r="B46" s="21">
        <v>721210</v>
      </c>
      <c r="C46" s="21"/>
      <c r="D46" s="22" t="s">
        <v>74</v>
      </c>
      <c r="E46" s="23" t="s">
        <v>75</v>
      </c>
      <c r="F46" s="63">
        <f t="shared" ref="F46:H46" si="24">SUM(F47)</f>
        <v>5405</v>
      </c>
      <c r="G46" s="63">
        <f t="shared" si="24"/>
        <v>4053.75</v>
      </c>
      <c r="H46" s="63">
        <f t="shared" si="24"/>
        <v>1000</v>
      </c>
      <c r="I46" s="62">
        <f t="shared" si="20"/>
        <v>18.501387604070306</v>
      </c>
    </row>
    <row r="47" spans="1:9" s="16" customFormat="1" ht="13.5">
      <c r="A47" s="25"/>
      <c r="B47" s="25"/>
      <c r="C47" s="25">
        <v>721211</v>
      </c>
      <c r="D47" s="26" t="s">
        <v>76</v>
      </c>
      <c r="E47" s="27" t="s">
        <v>77</v>
      </c>
      <c r="F47" s="65">
        <v>5405</v>
      </c>
      <c r="G47" s="65">
        <f>(F47/12)*9</f>
        <v>4053.75</v>
      </c>
      <c r="H47" s="65">
        <v>1000</v>
      </c>
      <c r="I47" s="62">
        <f t="shared" si="20"/>
        <v>18.501387604070306</v>
      </c>
    </row>
    <row r="48" spans="1:9" s="24" customFormat="1" ht="13.5">
      <c r="A48" s="21"/>
      <c r="B48" s="21">
        <v>721230</v>
      </c>
      <c r="C48" s="21"/>
      <c r="D48" s="22" t="s">
        <v>78</v>
      </c>
      <c r="E48" s="23" t="s">
        <v>79</v>
      </c>
      <c r="F48" s="63">
        <f t="shared" ref="F48:H48" si="25">SUM(F49)</f>
        <v>50000</v>
      </c>
      <c r="G48" s="63">
        <f t="shared" si="25"/>
        <v>37500</v>
      </c>
      <c r="H48" s="63">
        <f t="shared" si="25"/>
        <v>10000</v>
      </c>
      <c r="I48" s="62">
        <f t="shared" si="20"/>
        <v>20</v>
      </c>
    </row>
    <row r="49" spans="1:9" s="16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5">
        <v>50000</v>
      </c>
      <c r="G49" s="65">
        <f>(F49/12)*9</f>
        <v>37500</v>
      </c>
      <c r="H49" s="65">
        <v>10000</v>
      </c>
      <c r="I49" s="62">
        <f t="shared" si="20"/>
        <v>20</v>
      </c>
    </row>
    <row r="50" spans="1:9" s="24" customFormat="1" ht="13.5">
      <c r="A50" s="21">
        <v>722100</v>
      </c>
      <c r="B50" s="21"/>
      <c r="C50" s="21"/>
      <c r="D50" s="22" t="s">
        <v>82</v>
      </c>
      <c r="E50" s="23" t="s">
        <v>83</v>
      </c>
      <c r="F50" s="63">
        <f t="shared" ref="F50:H51" si="26">SUM(F51)</f>
        <v>255000</v>
      </c>
      <c r="G50" s="63">
        <f t="shared" si="26"/>
        <v>191250</v>
      </c>
      <c r="H50" s="63">
        <f t="shared" si="26"/>
        <v>250000</v>
      </c>
      <c r="I50" s="62">
        <f t="shared" si="20"/>
        <v>98.039215686274503</v>
      </c>
    </row>
    <row r="51" spans="1:9" s="24" customFormat="1" ht="13.5">
      <c r="A51" s="21"/>
      <c r="B51" s="21">
        <v>722130</v>
      </c>
      <c r="C51" s="21"/>
      <c r="D51" s="22" t="s">
        <v>84</v>
      </c>
      <c r="E51" s="23" t="s">
        <v>85</v>
      </c>
      <c r="F51" s="63">
        <f t="shared" si="26"/>
        <v>255000</v>
      </c>
      <c r="G51" s="63">
        <f t="shared" si="26"/>
        <v>191250</v>
      </c>
      <c r="H51" s="63">
        <f t="shared" si="26"/>
        <v>250000</v>
      </c>
      <c r="I51" s="62">
        <f t="shared" si="20"/>
        <v>98.039215686274503</v>
      </c>
    </row>
    <row r="52" spans="1:9" s="16" customFormat="1" ht="13.5">
      <c r="A52" s="32"/>
      <c r="B52" s="32"/>
      <c r="C52" s="32">
        <v>722131</v>
      </c>
      <c r="D52" s="33" t="s">
        <v>86</v>
      </c>
      <c r="E52" s="34" t="s">
        <v>87</v>
      </c>
      <c r="F52" s="67">
        <v>255000</v>
      </c>
      <c r="G52" s="65">
        <f>(F52/12)*9</f>
        <v>191250</v>
      </c>
      <c r="H52" s="67">
        <v>250000</v>
      </c>
      <c r="I52" s="62">
        <f t="shared" si="20"/>
        <v>98.039215686274503</v>
      </c>
    </row>
    <row r="53" spans="1:9" s="24" customFormat="1" ht="13.5">
      <c r="A53" s="21">
        <v>722300</v>
      </c>
      <c r="B53" s="21"/>
      <c r="C53" s="21"/>
      <c r="D53" s="22" t="s">
        <v>88</v>
      </c>
      <c r="E53" s="23" t="s">
        <v>89</v>
      </c>
      <c r="F53" s="63">
        <f t="shared" ref="F53:H54" si="27">SUM(F54)</f>
        <v>400000</v>
      </c>
      <c r="G53" s="63">
        <f t="shared" si="27"/>
        <v>300000</v>
      </c>
      <c r="H53" s="63">
        <f t="shared" si="27"/>
        <v>400000</v>
      </c>
      <c r="I53" s="62">
        <f t="shared" si="20"/>
        <v>100</v>
      </c>
    </row>
    <row r="54" spans="1:9" s="24" customFormat="1" ht="13.5">
      <c r="A54" s="21"/>
      <c r="B54" s="21">
        <v>722320</v>
      </c>
      <c r="C54" s="21"/>
      <c r="D54" s="22" t="s">
        <v>90</v>
      </c>
      <c r="E54" s="23" t="s">
        <v>91</v>
      </c>
      <c r="F54" s="63">
        <f t="shared" si="27"/>
        <v>400000</v>
      </c>
      <c r="G54" s="63">
        <f t="shared" si="27"/>
        <v>300000</v>
      </c>
      <c r="H54" s="63">
        <f t="shared" si="27"/>
        <v>400000</v>
      </c>
      <c r="I54" s="62">
        <f t="shared" si="20"/>
        <v>100</v>
      </c>
    </row>
    <row r="55" spans="1:9" s="16" customFormat="1" ht="13.5">
      <c r="A55" s="25"/>
      <c r="B55" s="25"/>
      <c r="C55" s="25">
        <v>722322</v>
      </c>
      <c r="D55" s="26" t="s">
        <v>92</v>
      </c>
      <c r="E55" s="27" t="s">
        <v>93</v>
      </c>
      <c r="F55" s="65">
        <v>400000</v>
      </c>
      <c r="G55" s="65">
        <f>(F55/12)*9</f>
        <v>300000</v>
      </c>
      <c r="H55" s="65">
        <v>400000</v>
      </c>
      <c r="I55" s="62">
        <f t="shared" si="20"/>
        <v>100</v>
      </c>
    </row>
    <row r="56" spans="1:9" s="24" customFormat="1" ht="13.5">
      <c r="A56" s="21">
        <v>722400</v>
      </c>
      <c r="B56" s="21"/>
      <c r="C56" s="21"/>
      <c r="D56" s="22" t="s">
        <v>94</v>
      </c>
      <c r="E56" s="23" t="s">
        <v>95</v>
      </c>
      <c r="F56" s="63">
        <f t="shared" ref="F56:G56" si="28">SUM(F57+F63+F65+F67)</f>
        <v>1624000</v>
      </c>
      <c r="G56" s="63">
        <f t="shared" si="28"/>
        <v>1218000</v>
      </c>
      <c r="H56" s="63">
        <f t="shared" ref="H56" si="29">SUM(H57+H63+H65+H67)</f>
        <v>1352000</v>
      </c>
      <c r="I56" s="62">
        <f t="shared" si="20"/>
        <v>83.251231527093594</v>
      </c>
    </row>
    <row r="57" spans="1:9" s="24" customFormat="1" ht="13.5">
      <c r="A57" s="21"/>
      <c r="B57" s="21">
        <v>722430</v>
      </c>
      <c r="C57" s="21"/>
      <c r="D57" s="22" t="s">
        <v>96</v>
      </c>
      <c r="E57" s="23" t="s">
        <v>97</v>
      </c>
      <c r="F57" s="63">
        <f t="shared" ref="F57:G57" si="30">SUM(F58:F62)</f>
        <v>1474000</v>
      </c>
      <c r="G57" s="63">
        <f t="shared" si="30"/>
        <v>1105500</v>
      </c>
      <c r="H57" s="63">
        <f t="shared" ref="H57" si="31">SUM(H58:H62)</f>
        <v>1242000</v>
      </c>
      <c r="I57" s="62">
        <f t="shared" si="20"/>
        <v>84.260515603799192</v>
      </c>
    </row>
    <row r="58" spans="1:9" s="16" customFormat="1" ht="13.5">
      <c r="A58" s="25"/>
      <c r="B58" s="25"/>
      <c r="C58" s="25">
        <v>722432</v>
      </c>
      <c r="D58" s="26" t="s">
        <v>98</v>
      </c>
      <c r="E58" s="27" t="s">
        <v>313</v>
      </c>
      <c r="F58" s="65">
        <v>224000</v>
      </c>
      <c r="G58" s="65">
        <f t="shared" ref="G58:G60" si="32">(F58/12)*9</f>
        <v>168000</v>
      </c>
      <c r="H58" s="90">
        <v>192000</v>
      </c>
      <c r="I58" s="62">
        <f t="shared" si="20"/>
        <v>85.714285714285708</v>
      </c>
    </row>
    <row r="59" spans="1:9" s="16" customFormat="1" ht="13.5">
      <c r="A59" s="25"/>
      <c r="B59" s="25"/>
      <c r="C59" s="25">
        <v>722433</v>
      </c>
      <c r="D59" s="26" t="s">
        <v>99</v>
      </c>
      <c r="E59" s="27" t="s">
        <v>100</v>
      </c>
      <c r="F59" s="65">
        <v>200000</v>
      </c>
      <c r="G59" s="65">
        <f t="shared" si="32"/>
        <v>150000</v>
      </c>
      <c r="H59" s="65">
        <v>200000</v>
      </c>
      <c r="I59" s="62">
        <f t="shared" si="20"/>
        <v>100</v>
      </c>
    </row>
    <row r="60" spans="1:9" s="16" customFormat="1" ht="13.5">
      <c r="A60" s="25"/>
      <c r="B60" s="25"/>
      <c r="C60" s="25">
        <v>722434</v>
      </c>
      <c r="D60" s="26" t="s">
        <v>101</v>
      </c>
      <c r="E60" s="27" t="s">
        <v>102</v>
      </c>
      <c r="F60" s="65">
        <v>50000</v>
      </c>
      <c r="G60" s="65">
        <f t="shared" si="32"/>
        <v>37500</v>
      </c>
      <c r="H60" s="65">
        <v>50000</v>
      </c>
      <c r="I60" s="62">
        <f t="shared" si="20"/>
        <v>100</v>
      </c>
    </row>
    <row r="61" spans="1:9" s="16" customFormat="1" ht="13.5">
      <c r="A61" s="25"/>
      <c r="B61" s="25"/>
      <c r="C61" s="25">
        <v>722435</v>
      </c>
      <c r="D61" s="26" t="s">
        <v>103</v>
      </c>
      <c r="E61" s="27" t="s">
        <v>104</v>
      </c>
      <c r="F61" s="65">
        <v>1000000</v>
      </c>
      <c r="G61" s="65">
        <f>(F61/12)*9</f>
        <v>750000</v>
      </c>
      <c r="H61" s="65">
        <v>800000</v>
      </c>
      <c r="I61" s="62">
        <f t="shared" si="20"/>
        <v>80</v>
      </c>
    </row>
    <row r="62" spans="1:9" s="16" customFormat="1" ht="12" hidden="1" customHeight="1">
      <c r="A62" s="25"/>
      <c r="B62" s="25"/>
      <c r="C62" s="25">
        <v>722437</v>
      </c>
      <c r="D62" s="26" t="s">
        <v>105</v>
      </c>
      <c r="E62" s="27" t="s">
        <v>106</v>
      </c>
      <c r="F62" s="65">
        <v>0</v>
      </c>
      <c r="G62" s="65">
        <v>0</v>
      </c>
      <c r="H62" s="65">
        <v>0</v>
      </c>
      <c r="I62" s="62" t="e">
        <f t="shared" si="20"/>
        <v>#DIV/0!</v>
      </c>
    </row>
    <row r="63" spans="1:9" s="24" customFormat="1" ht="13.5">
      <c r="A63" s="21"/>
      <c r="B63" s="21">
        <v>722440</v>
      </c>
      <c r="C63" s="21"/>
      <c r="D63" s="22" t="s">
        <v>107</v>
      </c>
      <c r="E63" s="23" t="s">
        <v>108</v>
      </c>
      <c r="F63" s="63">
        <f t="shared" ref="F63:H63" si="33">SUM(F64)</f>
        <v>30000</v>
      </c>
      <c r="G63" s="63">
        <f t="shared" si="33"/>
        <v>22500</v>
      </c>
      <c r="H63" s="63">
        <f t="shared" si="33"/>
        <v>20000</v>
      </c>
      <c r="I63" s="62">
        <f t="shared" si="20"/>
        <v>66.666666666666657</v>
      </c>
    </row>
    <row r="64" spans="1:9" s="16" customFormat="1" ht="13.5">
      <c r="A64" s="25"/>
      <c r="B64" s="25"/>
      <c r="C64" s="25">
        <v>722442</v>
      </c>
      <c r="D64" s="26" t="s">
        <v>109</v>
      </c>
      <c r="E64" s="27" t="s">
        <v>110</v>
      </c>
      <c r="F64" s="65">
        <v>30000</v>
      </c>
      <c r="G64" s="65">
        <f>(F64/12)*9</f>
        <v>22500</v>
      </c>
      <c r="H64" s="90">
        <v>20000</v>
      </c>
      <c r="I64" s="62">
        <f t="shared" si="20"/>
        <v>66.666666666666657</v>
      </c>
    </row>
    <row r="65" spans="1:9" s="24" customFormat="1" ht="13.5">
      <c r="A65" s="21"/>
      <c r="B65" s="21">
        <v>722450</v>
      </c>
      <c r="C65" s="21"/>
      <c r="D65" s="22" t="s">
        <v>111</v>
      </c>
      <c r="E65" s="23" t="s">
        <v>112</v>
      </c>
      <c r="F65" s="63">
        <f t="shared" ref="F65:H65" si="34">SUM(F66)</f>
        <v>20000</v>
      </c>
      <c r="G65" s="63">
        <f t="shared" si="34"/>
        <v>15000</v>
      </c>
      <c r="H65" s="63">
        <f t="shared" si="34"/>
        <v>10000</v>
      </c>
      <c r="I65" s="62">
        <f t="shared" si="20"/>
        <v>50</v>
      </c>
    </row>
    <row r="66" spans="1:9" s="16" customFormat="1" ht="13.5">
      <c r="A66" s="25"/>
      <c r="B66" s="25"/>
      <c r="C66" s="25">
        <v>722459</v>
      </c>
      <c r="D66" s="26" t="s">
        <v>113</v>
      </c>
      <c r="E66" s="27" t="s">
        <v>114</v>
      </c>
      <c r="F66" s="65">
        <v>20000</v>
      </c>
      <c r="G66" s="65">
        <f>(F66/12)*9</f>
        <v>15000</v>
      </c>
      <c r="H66" s="90">
        <v>10000</v>
      </c>
      <c r="I66" s="62">
        <f t="shared" si="20"/>
        <v>50</v>
      </c>
    </row>
    <row r="67" spans="1:9" s="24" customFormat="1" ht="13.5">
      <c r="A67" s="21"/>
      <c r="B67" s="21">
        <v>722460</v>
      </c>
      <c r="C67" s="21"/>
      <c r="D67" s="22" t="s">
        <v>115</v>
      </c>
      <c r="E67" s="23" t="s">
        <v>116</v>
      </c>
      <c r="F67" s="63">
        <f t="shared" ref="F67:G67" si="35">SUM(F68+F69)</f>
        <v>100000</v>
      </c>
      <c r="G67" s="63">
        <f t="shared" si="35"/>
        <v>75000</v>
      </c>
      <c r="H67" s="63">
        <f t="shared" ref="H67" si="36">SUM(H68+H69)</f>
        <v>80000</v>
      </c>
      <c r="I67" s="62">
        <f t="shared" si="20"/>
        <v>80</v>
      </c>
    </row>
    <row r="68" spans="1:9" s="16" customFormat="1" ht="13.5">
      <c r="A68" s="25"/>
      <c r="B68" s="25"/>
      <c r="C68" s="25">
        <v>722461</v>
      </c>
      <c r="D68" s="26" t="s">
        <v>117</v>
      </c>
      <c r="E68" s="27" t="s">
        <v>118</v>
      </c>
      <c r="F68" s="65">
        <v>30000</v>
      </c>
      <c r="G68" s="65">
        <f t="shared" ref="G68:G69" si="37">(F68/12)*9</f>
        <v>22500</v>
      </c>
      <c r="H68" s="65">
        <v>30000</v>
      </c>
      <c r="I68" s="62">
        <f t="shared" si="20"/>
        <v>100</v>
      </c>
    </row>
    <row r="69" spans="1:9" s="16" customFormat="1" ht="13.5">
      <c r="A69" s="25"/>
      <c r="B69" s="25"/>
      <c r="C69" s="25">
        <v>722463</v>
      </c>
      <c r="D69" s="26" t="s">
        <v>119</v>
      </c>
      <c r="E69" s="27" t="s">
        <v>120</v>
      </c>
      <c r="F69" s="65">
        <v>70000</v>
      </c>
      <c r="G69" s="65">
        <f t="shared" si="37"/>
        <v>52500</v>
      </c>
      <c r="H69" s="65">
        <v>50000</v>
      </c>
      <c r="I69" s="62">
        <f t="shared" si="20"/>
        <v>71.428571428571431</v>
      </c>
    </row>
    <row r="70" spans="1:9" s="24" customFormat="1" ht="13.5">
      <c r="A70" s="21">
        <v>722500</v>
      </c>
      <c r="B70" s="21"/>
      <c r="C70" s="21"/>
      <c r="D70" s="22" t="s">
        <v>121</v>
      </c>
      <c r="E70" s="23" t="s">
        <v>122</v>
      </c>
      <c r="F70" s="63">
        <f t="shared" ref="F70:G70" si="38">SUM(F71+F75+F81+F79)</f>
        <v>2031700</v>
      </c>
      <c r="G70" s="63">
        <f t="shared" si="38"/>
        <v>1523775</v>
      </c>
      <c r="H70" s="63">
        <f t="shared" ref="H70" si="39">SUM(H71+H75+H81+H79)</f>
        <v>1586500</v>
      </c>
      <c r="I70" s="62">
        <f t="shared" si="20"/>
        <v>78.087316040754047</v>
      </c>
    </row>
    <row r="71" spans="1:9" s="24" customFormat="1" ht="13.5">
      <c r="A71" s="21"/>
      <c r="B71" s="21">
        <v>722510</v>
      </c>
      <c r="C71" s="21"/>
      <c r="D71" s="22" t="s">
        <v>123</v>
      </c>
      <c r="E71" s="23" t="s">
        <v>124</v>
      </c>
      <c r="F71" s="63">
        <f t="shared" ref="F71:G71" si="40">SUM(F72+F73+F74)</f>
        <v>205000</v>
      </c>
      <c r="G71" s="63">
        <f t="shared" si="40"/>
        <v>153750</v>
      </c>
      <c r="H71" s="63">
        <f t="shared" ref="H71" si="41">SUM(H72+H73+H74)</f>
        <v>175000</v>
      </c>
      <c r="I71" s="62">
        <f t="shared" si="20"/>
        <v>85.365853658536579</v>
      </c>
    </row>
    <row r="72" spans="1:9" s="16" customFormat="1" ht="13.5">
      <c r="A72" s="25"/>
      <c r="B72" s="25"/>
      <c r="C72" s="25">
        <v>722515</v>
      </c>
      <c r="D72" s="26" t="s">
        <v>125</v>
      </c>
      <c r="E72" s="27" t="s">
        <v>126</v>
      </c>
      <c r="F72" s="65">
        <v>10000</v>
      </c>
      <c r="G72" s="65">
        <f t="shared" ref="G72:G74" si="42">(F72/12)*9</f>
        <v>7500</v>
      </c>
      <c r="H72" s="65">
        <v>10000</v>
      </c>
      <c r="I72" s="62">
        <f t="shared" ref="I72:I103" si="43">SUM(H72/F72)*100</f>
        <v>100</v>
      </c>
    </row>
    <row r="73" spans="1:9" s="16" customFormat="1" ht="13.5">
      <c r="A73" s="25"/>
      <c r="B73" s="25"/>
      <c r="C73" s="25">
        <v>722516</v>
      </c>
      <c r="D73" s="26" t="s">
        <v>127</v>
      </c>
      <c r="E73" s="27" t="s">
        <v>128</v>
      </c>
      <c r="F73" s="65">
        <v>100000</v>
      </c>
      <c r="G73" s="65">
        <f t="shared" si="42"/>
        <v>75000</v>
      </c>
      <c r="H73" s="65">
        <v>70000</v>
      </c>
      <c r="I73" s="62">
        <f t="shared" si="43"/>
        <v>70</v>
      </c>
    </row>
    <row r="74" spans="1:9" s="16" customFormat="1" ht="13.5">
      <c r="A74" s="25"/>
      <c r="B74" s="25"/>
      <c r="C74" s="25">
        <v>722518</v>
      </c>
      <c r="D74" s="26" t="s">
        <v>129</v>
      </c>
      <c r="E74" s="27" t="s">
        <v>130</v>
      </c>
      <c r="F74" s="65">
        <v>95000</v>
      </c>
      <c r="G74" s="65">
        <f t="shared" si="42"/>
        <v>71250</v>
      </c>
      <c r="H74" s="90">
        <v>95000</v>
      </c>
      <c r="I74" s="62">
        <f t="shared" si="43"/>
        <v>100</v>
      </c>
    </row>
    <row r="75" spans="1:9" s="24" customFormat="1" ht="13.5">
      <c r="A75" s="21"/>
      <c r="B75" s="21">
        <v>722530</v>
      </c>
      <c r="C75" s="21"/>
      <c r="D75" s="22" t="s">
        <v>131</v>
      </c>
      <c r="E75" s="23" t="s">
        <v>132</v>
      </c>
      <c r="F75" s="63">
        <f t="shared" ref="F75:G75" si="44">SUM(F76+F77+F78)</f>
        <v>410000</v>
      </c>
      <c r="G75" s="63">
        <f t="shared" si="44"/>
        <v>307500</v>
      </c>
      <c r="H75" s="63">
        <f t="shared" ref="H75" si="45">SUM(H76+H77+H78)</f>
        <v>411000</v>
      </c>
      <c r="I75" s="62">
        <f t="shared" si="43"/>
        <v>100.2439024390244</v>
      </c>
    </row>
    <row r="76" spans="1:9" s="16" customFormat="1" ht="13.5">
      <c r="A76" s="25"/>
      <c r="B76" s="25"/>
      <c r="C76" s="25">
        <v>722531</v>
      </c>
      <c r="D76" s="26" t="s">
        <v>133</v>
      </c>
      <c r="E76" s="27" t="s">
        <v>134</v>
      </c>
      <c r="F76" s="65">
        <v>130000</v>
      </c>
      <c r="G76" s="65">
        <f t="shared" ref="G76:G78" si="46">(F76/12)*9</f>
        <v>97500</v>
      </c>
      <c r="H76" s="65">
        <v>130000</v>
      </c>
      <c r="I76" s="62">
        <f t="shared" si="43"/>
        <v>100</v>
      </c>
    </row>
    <row r="77" spans="1:9" s="16" customFormat="1" ht="13.5">
      <c r="A77" s="25"/>
      <c r="B77" s="25"/>
      <c r="C77" s="25">
        <v>722532</v>
      </c>
      <c r="D77" s="26" t="s">
        <v>135</v>
      </c>
      <c r="E77" s="27" t="s">
        <v>136</v>
      </c>
      <c r="F77" s="65">
        <v>270000</v>
      </c>
      <c r="G77" s="65">
        <f t="shared" si="46"/>
        <v>202500</v>
      </c>
      <c r="H77" s="65">
        <v>280000</v>
      </c>
      <c r="I77" s="62">
        <f t="shared" si="43"/>
        <v>103.7037037037037</v>
      </c>
    </row>
    <row r="78" spans="1:9" s="16" customFormat="1" ht="13.5">
      <c r="A78" s="25"/>
      <c r="B78" s="25"/>
      <c r="C78" s="25">
        <v>722538</v>
      </c>
      <c r="D78" s="26" t="s">
        <v>137</v>
      </c>
      <c r="E78" s="27" t="s">
        <v>138</v>
      </c>
      <c r="F78" s="65">
        <v>10000</v>
      </c>
      <c r="G78" s="65">
        <f t="shared" si="46"/>
        <v>7500</v>
      </c>
      <c r="H78" s="65">
        <v>1000</v>
      </c>
      <c r="I78" s="62">
        <f t="shared" si="43"/>
        <v>10</v>
      </c>
    </row>
    <row r="79" spans="1:9" s="24" customFormat="1" ht="13.5">
      <c r="A79" s="21"/>
      <c r="B79" s="21">
        <v>722550</v>
      </c>
      <c r="C79" s="21"/>
      <c r="D79" s="22" t="s">
        <v>139</v>
      </c>
      <c r="E79" s="23" t="s">
        <v>140</v>
      </c>
      <c r="F79" s="63">
        <f>SUM(F80)</f>
        <v>435200</v>
      </c>
      <c r="G79" s="63">
        <f>SUM(G80)</f>
        <v>326400</v>
      </c>
      <c r="H79" s="63">
        <f>SUM(H80)</f>
        <v>350000</v>
      </c>
      <c r="I79" s="62">
        <f t="shared" si="43"/>
        <v>80.422794117647058</v>
      </c>
    </row>
    <row r="80" spans="1:9" s="24" customFormat="1" ht="13.5">
      <c r="A80" s="21"/>
      <c r="B80" s="21"/>
      <c r="C80" s="32">
        <v>722554</v>
      </c>
      <c r="D80" s="26" t="s">
        <v>141</v>
      </c>
      <c r="E80" s="27" t="s">
        <v>140</v>
      </c>
      <c r="F80" s="65">
        <v>435200</v>
      </c>
      <c r="G80" s="65">
        <f>(F80/12)*9</f>
        <v>326400</v>
      </c>
      <c r="H80" s="90">
        <v>350000</v>
      </c>
      <c r="I80" s="62">
        <f t="shared" si="43"/>
        <v>80.422794117647058</v>
      </c>
    </row>
    <row r="81" spans="1:9" s="24" customFormat="1" ht="13.5">
      <c r="A81" s="21"/>
      <c r="B81" s="21">
        <v>722580</v>
      </c>
      <c r="C81" s="21"/>
      <c r="D81" s="22" t="s">
        <v>142</v>
      </c>
      <c r="E81" s="23" t="s">
        <v>143</v>
      </c>
      <c r="F81" s="63">
        <f t="shared" ref="F81:G81" si="47">SUM(F82+F83+F84+F85)</f>
        <v>981500</v>
      </c>
      <c r="G81" s="63">
        <f t="shared" si="47"/>
        <v>736125</v>
      </c>
      <c r="H81" s="63">
        <f t="shared" ref="H81" si="48">SUM(H82+H83+H84+H85)</f>
        <v>650500</v>
      </c>
      <c r="I81" s="62">
        <f t="shared" si="43"/>
        <v>66.276107997962313</v>
      </c>
    </row>
    <row r="82" spans="1:9" s="16" customFormat="1" ht="13.5">
      <c r="A82" s="25"/>
      <c r="B82" s="25"/>
      <c r="C82" s="25">
        <v>722581</v>
      </c>
      <c r="D82" s="26" t="s">
        <v>144</v>
      </c>
      <c r="E82" s="27" t="s">
        <v>145</v>
      </c>
      <c r="F82" s="65">
        <v>948000</v>
      </c>
      <c r="G82" s="65">
        <f t="shared" ref="G82:G85" si="49">(F82/12)*9</f>
        <v>711000</v>
      </c>
      <c r="H82" s="90">
        <v>619000</v>
      </c>
      <c r="I82" s="62">
        <f t="shared" si="43"/>
        <v>65.295358649789023</v>
      </c>
    </row>
    <row r="83" spans="1:9" s="16" customFormat="1" ht="13.5">
      <c r="A83" s="25"/>
      <c r="B83" s="25"/>
      <c r="C83" s="25">
        <v>722582</v>
      </c>
      <c r="D83" s="26" t="s">
        <v>146</v>
      </c>
      <c r="E83" s="27" t="s">
        <v>147</v>
      </c>
      <c r="F83" s="65">
        <v>32000</v>
      </c>
      <c r="G83" s="65">
        <f t="shared" si="49"/>
        <v>24000</v>
      </c>
      <c r="H83" s="90">
        <v>30000</v>
      </c>
      <c r="I83" s="62">
        <f t="shared" si="43"/>
        <v>93.75</v>
      </c>
    </row>
    <row r="84" spans="1:9" s="16" customFormat="1" ht="13.5">
      <c r="A84" s="32"/>
      <c r="B84" s="32"/>
      <c r="C84" s="32">
        <v>722583</v>
      </c>
      <c r="D84" s="33" t="s">
        <v>148</v>
      </c>
      <c r="E84" s="34" t="s">
        <v>149</v>
      </c>
      <c r="F84" s="67">
        <v>1000</v>
      </c>
      <c r="G84" s="65">
        <f t="shared" si="49"/>
        <v>750</v>
      </c>
      <c r="H84" s="108">
        <v>1000</v>
      </c>
      <c r="I84" s="62">
        <f t="shared" si="43"/>
        <v>100</v>
      </c>
    </row>
    <row r="85" spans="1:9" s="16" customFormat="1" ht="13.5">
      <c r="A85" s="32"/>
      <c r="B85" s="32"/>
      <c r="C85" s="32">
        <v>722584</v>
      </c>
      <c r="D85" s="33" t="s">
        <v>150</v>
      </c>
      <c r="E85" s="34" t="s">
        <v>353</v>
      </c>
      <c r="F85" s="67">
        <v>500</v>
      </c>
      <c r="G85" s="65">
        <f t="shared" si="49"/>
        <v>375</v>
      </c>
      <c r="H85" s="108">
        <v>500</v>
      </c>
      <c r="I85" s="62">
        <f t="shared" si="43"/>
        <v>100</v>
      </c>
    </row>
    <row r="86" spans="1:9" s="24" customFormat="1" ht="13.5">
      <c r="A86" s="21">
        <v>722600</v>
      </c>
      <c r="B86" s="21"/>
      <c r="C86" s="21"/>
      <c r="D86" s="22" t="s">
        <v>151</v>
      </c>
      <c r="E86" s="23" t="s">
        <v>152</v>
      </c>
      <c r="F86" s="63">
        <f t="shared" ref="F86:H86" si="50">SUM(F87)</f>
        <v>40000</v>
      </c>
      <c r="G86" s="63">
        <f t="shared" si="50"/>
        <v>30000</v>
      </c>
      <c r="H86" s="63">
        <f t="shared" si="50"/>
        <v>27500</v>
      </c>
      <c r="I86" s="62">
        <f t="shared" si="43"/>
        <v>68.75</v>
      </c>
    </row>
    <row r="87" spans="1:9" s="24" customFormat="1" ht="13.5">
      <c r="A87" s="21"/>
      <c r="B87" s="21">
        <v>722610</v>
      </c>
      <c r="C87" s="21"/>
      <c r="D87" s="22" t="s">
        <v>153</v>
      </c>
      <c r="E87" s="23" t="s">
        <v>154</v>
      </c>
      <c r="F87" s="63">
        <f t="shared" ref="F87:G87" si="51">SUM(F88+F89)</f>
        <v>40000</v>
      </c>
      <c r="G87" s="63">
        <f t="shared" si="51"/>
        <v>30000</v>
      </c>
      <c r="H87" s="63">
        <f t="shared" ref="H87" si="52">SUM(H88+H89)</f>
        <v>27500</v>
      </c>
      <c r="I87" s="62">
        <f t="shared" si="43"/>
        <v>68.75</v>
      </c>
    </row>
    <row r="88" spans="1:9" s="16" customFormat="1" ht="13.5">
      <c r="A88" s="25"/>
      <c r="B88" s="25"/>
      <c r="C88" s="32">
        <v>722612</v>
      </c>
      <c r="D88" s="26" t="s">
        <v>155</v>
      </c>
      <c r="E88" s="27" t="s">
        <v>156</v>
      </c>
      <c r="F88" s="65">
        <v>30000</v>
      </c>
      <c r="G88" s="65">
        <f t="shared" ref="G88:G89" si="53">(F88/12)*9</f>
        <v>22500</v>
      </c>
      <c r="H88" s="65">
        <v>26500</v>
      </c>
      <c r="I88" s="62">
        <f t="shared" si="43"/>
        <v>88.333333333333329</v>
      </c>
    </row>
    <row r="89" spans="1:9" s="24" customFormat="1" ht="13.5">
      <c r="A89" s="21"/>
      <c r="B89" s="21"/>
      <c r="C89" s="32">
        <v>722613</v>
      </c>
      <c r="D89" s="26" t="s">
        <v>157</v>
      </c>
      <c r="E89" s="27" t="s">
        <v>154</v>
      </c>
      <c r="F89" s="65">
        <v>10000</v>
      </c>
      <c r="G89" s="65">
        <f t="shared" si="53"/>
        <v>7500</v>
      </c>
      <c r="H89" s="65">
        <v>1000</v>
      </c>
      <c r="I89" s="62">
        <f t="shared" si="43"/>
        <v>10</v>
      </c>
    </row>
    <row r="90" spans="1:9" s="24" customFormat="1" ht="13.5">
      <c r="A90" s="21">
        <v>722700</v>
      </c>
      <c r="B90" s="21"/>
      <c r="C90" s="21"/>
      <c r="D90" s="22" t="s">
        <v>158</v>
      </c>
      <c r="E90" s="23" t="s">
        <v>159</v>
      </c>
      <c r="F90" s="63">
        <f t="shared" ref="F90:H90" si="54">SUM(F91)</f>
        <v>1300000</v>
      </c>
      <c r="G90" s="63">
        <f t="shared" si="54"/>
        <v>975000</v>
      </c>
      <c r="H90" s="63">
        <f t="shared" si="54"/>
        <v>1320000</v>
      </c>
      <c r="I90" s="62">
        <f t="shared" si="43"/>
        <v>101.53846153846153</v>
      </c>
    </row>
    <row r="91" spans="1:9" s="24" customFormat="1" ht="13.5">
      <c r="A91" s="21"/>
      <c r="B91" s="21">
        <v>722790</v>
      </c>
      <c r="C91" s="21"/>
      <c r="D91" s="22" t="s">
        <v>160</v>
      </c>
      <c r="E91" s="23" t="s">
        <v>161</v>
      </c>
      <c r="F91" s="63">
        <f>SUM(F92+F93)</f>
        <v>1300000</v>
      </c>
      <c r="G91" s="63">
        <f>SUM(G92+G93)</f>
        <v>975000</v>
      </c>
      <c r="H91" s="63">
        <f>SUM(H92+H93)</f>
        <v>1320000</v>
      </c>
      <c r="I91" s="62">
        <f t="shared" si="43"/>
        <v>101.53846153846153</v>
      </c>
    </row>
    <row r="92" spans="1:9" s="24" customFormat="1" ht="13.5">
      <c r="A92" s="21"/>
      <c r="B92" s="21"/>
      <c r="C92" s="32">
        <v>722791</v>
      </c>
      <c r="D92" s="26" t="s">
        <v>162</v>
      </c>
      <c r="E92" s="27" t="s">
        <v>493</v>
      </c>
      <c r="F92" s="65">
        <v>200000</v>
      </c>
      <c r="G92" s="65">
        <f t="shared" ref="G92:G93" si="55">(F92/12)*9</f>
        <v>150000</v>
      </c>
      <c r="H92" s="65">
        <v>220000</v>
      </c>
      <c r="I92" s="62">
        <f t="shared" si="43"/>
        <v>110.00000000000001</v>
      </c>
    </row>
    <row r="93" spans="1:9" s="24" customFormat="1" ht="13.5">
      <c r="A93" s="21"/>
      <c r="B93" s="21"/>
      <c r="C93" s="32">
        <v>722791</v>
      </c>
      <c r="D93" s="26" t="s">
        <v>354</v>
      </c>
      <c r="E93" s="27" t="s">
        <v>359</v>
      </c>
      <c r="F93" s="65">
        <v>1100000</v>
      </c>
      <c r="G93" s="65">
        <f t="shared" si="55"/>
        <v>825000</v>
      </c>
      <c r="H93" s="65">
        <v>1100000</v>
      </c>
      <c r="I93" s="62">
        <f t="shared" si="43"/>
        <v>100</v>
      </c>
    </row>
    <row r="94" spans="1:9" s="24" customFormat="1" ht="13.5">
      <c r="A94" s="21">
        <v>723100</v>
      </c>
      <c r="B94" s="21"/>
      <c r="C94" s="21"/>
      <c r="D94" s="22" t="s">
        <v>163</v>
      </c>
      <c r="E94" s="23" t="s">
        <v>164</v>
      </c>
      <c r="F94" s="63">
        <f t="shared" ref="F94:H95" si="56">SUM(F95)</f>
        <v>10000</v>
      </c>
      <c r="G94" s="63">
        <f t="shared" si="56"/>
        <v>7500</v>
      </c>
      <c r="H94" s="63">
        <f t="shared" si="56"/>
        <v>10000</v>
      </c>
      <c r="I94" s="62">
        <f t="shared" si="43"/>
        <v>100</v>
      </c>
    </row>
    <row r="95" spans="1:9" s="24" customFormat="1" ht="13.5">
      <c r="A95" s="21"/>
      <c r="B95" s="21">
        <v>723130</v>
      </c>
      <c r="C95" s="21"/>
      <c r="D95" s="22" t="s">
        <v>165</v>
      </c>
      <c r="E95" s="23" t="s">
        <v>166</v>
      </c>
      <c r="F95" s="63">
        <f t="shared" si="56"/>
        <v>10000</v>
      </c>
      <c r="G95" s="63">
        <f t="shared" si="56"/>
        <v>7500</v>
      </c>
      <c r="H95" s="63">
        <f t="shared" si="56"/>
        <v>10000</v>
      </c>
      <c r="I95" s="62">
        <f t="shared" si="43"/>
        <v>100</v>
      </c>
    </row>
    <row r="96" spans="1:9" s="16" customFormat="1" ht="13.5">
      <c r="A96" s="25"/>
      <c r="B96" s="25"/>
      <c r="C96" s="25">
        <v>723132</v>
      </c>
      <c r="D96" s="26" t="s">
        <v>167</v>
      </c>
      <c r="E96" s="27" t="s">
        <v>168</v>
      </c>
      <c r="F96" s="65">
        <v>10000</v>
      </c>
      <c r="G96" s="65">
        <f>(F96/12)*9</f>
        <v>7500</v>
      </c>
      <c r="H96" s="65">
        <v>10000</v>
      </c>
      <c r="I96" s="62">
        <f t="shared" si="43"/>
        <v>100</v>
      </c>
    </row>
    <row r="97" spans="1:9" s="24" customFormat="1" ht="13.5">
      <c r="A97" s="21">
        <v>730000</v>
      </c>
      <c r="B97" s="21"/>
      <c r="C97" s="21"/>
      <c r="D97" s="22" t="s">
        <v>169</v>
      </c>
      <c r="E97" s="23" t="s">
        <v>311</v>
      </c>
      <c r="F97" s="63">
        <f t="shared" ref="F97:H98" si="57">SUM(F98)</f>
        <v>8231995</v>
      </c>
      <c r="G97" s="63">
        <f t="shared" si="57"/>
        <v>6173996.25</v>
      </c>
      <c r="H97" s="63">
        <f t="shared" si="57"/>
        <v>8350000</v>
      </c>
      <c r="I97" s="62">
        <f t="shared" si="43"/>
        <v>101.43349212432709</v>
      </c>
    </row>
    <row r="98" spans="1:9" s="24" customFormat="1" ht="13.5">
      <c r="A98" s="21">
        <v>732000</v>
      </c>
      <c r="B98" s="21"/>
      <c r="C98" s="21"/>
      <c r="D98" s="22" t="s">
        <v>170</v>
      </c>
      <c r="E98" s="21" t="s">
        <v>171</v>
      </c>
      <c r="F98" s="65">
        <f t="shared" si="57"/>
        <v>8231995</v>
      </c>
      <c r="G98" s="65">
        <f t="shared" si="57"/>
        <v>6173996.25</v>
      </c>
      <c r="H98" s="65">
        <f t="shared" si="57"/>
        <v>8350000</v>
      </c>
      <c r="I98" s="62">
        <f t="shared" si="43"/>
        <v>101.43349212432709</v>
      </c>
    </row>
    <row r="99" spans="1:9" s="16" customFormat="1" ht="13.5">
      <c r="A99" s="25"/>
      <c r="B99" s="25">
        <v>732100</v>
      </c>
      <c r="C99" s="25"/>
      <c r="D99" s="22" t="s">
        <v>172</v>
      </c>
      <c r="E99" s="27" t="s">
        <v>312</v>
      </c>
      <c r="F99" s="65">
        <f>SUM(F100+F101+F102)</f>
        <v>8231995</v>
      </c>
      <c r="G99" s="65">
        <f>SUM(G100+G101+G102)</f>
        <v>6173996.25</v>
      </c>
      <c r="H99" s="65">
        <f>SUM(H100+H101+H102)</f>
        <v>8350000</v>
      </c>
      <c r="I99" s="62">
        <f t="shared" si="43"/>
        <v>101.43349212432709</v>
      </c>
    </row>
    <row r="100" spans="1:9" s="16" customFormat="1" ht="13.5">
      <c r="A100" s="25"/>
      <c r="B100" s="25"/>
      <c r="C100" s="25">
        <v>732110</v>
      </c>
      <c r="D100" s="26" t="s">
        <v>173</v>
      </c>
      <c r="E100" s="27" t="s">
        <v>365</v>
      </c>
      <c r="F100" s="65">
        <v>2904995</v>
      </c>
      <c r="G100" s="65">
        <f t="shared" ref="G100:G102" si="58">(F100/12)*9</f>
        <v>2178746.25</v>
      </c>
      <c r="H100" s="65">
        <v>3000000</v>
      </c>
      <c r="I100" s="62">
        <f t="shared" si="43"/>
        <v>103.27040149810929</v>
      </c>
    </row>
    <row r="101" spans="1:9" s="16" customFormat="1" ht="13.5">
      <c r="A101" s="25"/>
      <c r="B101" s="25"/>
      <c r="C101" s="25">
        <v>732110</v>
      </c>
      <c r="D101" s="26" t="s">
        <v>407</v>
      </c>
      <c r="E101" s="27" t="s">
        <v>447</v>
      </c>
      <c r="F101" s="65">
        <v>327000</v>
      </c>
      <c r="G101" s="65">
        <f t="shared" si="58"/>
        <v>245250</v>
      </c>
      <c r="H101" s="65">
        <v>350000</v>
      </c>
      <c r="I101" s="62">
        <f t="shared" si="43"/>
        <v>107.03363914373089</v>
      </c>
    </row>
    <row r="102" spans="1:9" s="16" customFormat="1" ht="13.5">
      <c r="A102" s="25"/>
      <c r="B102" s="25"/>
      <c r="C102" s="25">
        <v>732110</v>
      </c>
      <c r="D102" s="26" t="s">
        <v>469</v>
      </c>
      <c r="E102" s="27" t="s">
        <v>174</v>
      </c>
      <c r="F102" s="65">
        <v>5000000</v>
      </c>
      <c r="G102" s="65">
        <f t="shared" si="58"/>
        <v>3750000</v>
      </c>
      <c r="H102" s="65">
        <v>5000000</v>
      </c>
      <c r="I102" s="62">
        <f t="shared" si="43"/>
        <v>100</v>
      </c>
    </row>
    <row r="103" spans="1:9" s="24" customFormat="1" ht="13.5">
      <c r="A103" s="21">
        <v>740000</v>
      </c>
      <c r="B103" s="21"/>
      <c r="C103" s="21"/>
      <c r="D103" s="22" t="s">
        <v>310</v>
      </c>
      <c r="E103" s="23" t="s">
        <v>438</v>
      </c>
      <c r="F103" s="63">
        <f t="shared" ref="F103:H104" si="59">SUM(F104)</f>
        <v>3875900</v>
      </c>
      <c r="G103" s="63">
        <f t="shared" si="59"/>
        <v>2906925</v>
      </c>
      <c r="H103" s="63">
        <f t="shared" si="59"/>
        <v>3506000</v>
      </c>
      <c r="I103" s="62">
        <f t="shared" si="43"/>
        <v>90.456410124100202</v>
      </c>
    </row>
    <row r="104" spans="1:9" s="24" customFormat="1" ht="13.5">
      <c r="A104" s="21">
        <v>742000</v>
      </c>
      <c r="B104" s="21"/>
      <c r="C104" s="21"/>
      <c r="D104" s="22" t="s">
        <v>439</v>
      </c>
      <c r="E104" s="21" t="s">
        <v>171</v>
      </c>
      <c r="F104" s="65">
        <f t="shared" si="59"/>
        <v>3875900</v>
      </c>
      <c r="G104" s="65">
        <f t="shared" si="59"/>
        <v>2906925</v>
      </c>
      <c r="H104" s="65">
        <f t="shared" si="59"/>
        <v>3506000</v>
      </c>
      <c r="I104" s="62">
        <f t="shared" ref="I104:I112" si="60">SUM(H104/F104)*100</f>
        <v>90.456410124100202</v>
      </c>
    </row>
    <row r="105" spans="1:9" s="16" customFormat="1" ht="13.5">
      <c r="A105" s="25"/>
      <c r="B105" s="25">
        <v>742100</v>
      </c>
      <c r="C105" s="25"/>
      <c r="D105" s="22" t="s">
        <v>440</v>
      </c>
      <c r="E105" s="27" t="s">
        <v>441</v>
      </c>
      <c r="F105" s="65">
        <f t="shared" ref="F105:H105" si="61">SUM(F106)</f>
        <v>3875900</v>
      </c>
      <c r="G105" s="65">
        <f t="shared" si="61"/>
        <v>2906925</v>
      </c>
      <c r="H105" s="65">
        <f t="shared" si="61"/>
        <v>3506000</v>
      </c>
      <c r="I105" s="62">
        <f t="shared" si="60"/>
        <v>90.456410124100202</v>
      </c>
    </row>
    <row r="106" spans="1:9" s="16" customFormat="1" ht="13.5">
      <c r="A106" s="25"/>
      <c r="B106" s="25"/>
      <c r="C106" s="25">
        <v>742110</v>
      </c>
      <c r="D106" s="26" t="s">
        <v>443</v>
      </c>
      <c r="E106" s="27" t="s">
        <v>442</v>
      </c>
      <c r="F106" s="65">
        <v>3875900</v>
      </c>
      <c r="G106" s="65">
        <f>(F106/12)*9</f>
        <v>2906925</v>
      </c>
      <c r="H106" s="65">
        <v>3506000</v>
      </c>
      <c r="I106" s="62">
        <f t="shared" si="60"/>
        <v>90.456410124100202</v>
      </c>
    </row>
    <row r="107" spans="1:9" s="24" customFormat="1" ht="12.75" customHeight="1">
      <c r="A107" s="21">
        <v>700000</v>
      </c>
      <c r="B107" s="21"/>
      <c r="C107" s="21"/>
      <c r="D107" s="22"/>
      <c r="E107" s="28" t="s">
        <v>351</v>
      </c>
      <c r="F107" s="63">
        <f>SUM(F8+F34+F97+F103)</f>
        <v>30114000</v>
      </c>
      <c r="G107" s="63">
        <f>SUM(G8+G34+G97+G103)</f>
        <v>22585500</v>
      </c>
      <c r="H107" s="63">
        <f>SUM(H8+H34+H97+H103)</f>
        <v>30000000</v>
      </c>
      <c r="I107" s="62">
        <f t="shared" si="60"/>
        <v>99.62143853357243</v>
      </c>
    </row>
    <row r="108" spans="1:9" s="24" customFormat="1" ht="13.5" hidden="1">
      <c r="A108" s="21"/>
      <c r="B108" s="21"/>
      <c r="C108" s="21"/>
      <c r="D108" s="22" t="s">
        <v>175</v>
      </c>
      <c r="E108" s="23" t="s">
        <v>176</v>
      </c>
      <c r="F108" s="63">
        <f t="shared" ref="F108:G108" si="62">SUM(F109+F110+F111)</f>
        <v>0</v>
      </c>
      <c r="G108" s="63">
        <f t="shared" si="62"/>
        <v>0</v>
      </c>
      <c r="H108" s="63">
        <f t="shared" ref="H108" si="63">SUM(H109+H110+H111)</f>
        <v>0</v>
      </c>
      <c r="I108" s="62" t="e">
        <f t="shared" si="60"/>
        <v>#DIV/0!</v>
      </c>
    </row>
    <row r="109" spans="1:9" s="24" customFormat="1" ht="13.5" hidden="1">
      <c r="A109" s="21"/>
      <c r="B109" s="21"/>
      <c r="C109" s="21"/>
      <c r="D109" s="22">
        <v>1</v>
      </c>
      <c r="E109" s="23" t="s">
        <v>177</v>
      </c>
      <c r="F109" s="63">
        <v>0</v>
      </c>
      <c r="G109" s="63">
        <v>0</v>
      </c>
      <c r="H109" s="63">
        <v>0</v>
      </c>
      <c r="I109" s="62" t="e">
        <f t="shared" si="60"/>
        <v>#DIV/0!</v>
      </c>
    </row>
    <row r="110" spans="1:9" s="24" customFormat="1" ht="13.5" hidden="1">
      <c r="A110" s="21"/>
      <c r="B110" s="21"/>
      <c r="C110" s="21"/>
      <c r="D110" s="22">
        <v>2</v>
      </c>
      <c r="E110" s="23" t="s">
        <v>178</v>
      </c>
      <c r="F110" s="63">
        <v>0</v>
      </c>
      <c r="G110" s="63">
        <v>0</v>
      </c>
      <c r="H110" s="63">
        <v>0</v>
      </c>
      <c r="I110" s="62" t="e">
        <f t="shared" si="60"/>
        <v>#DIV/0!</v>
      </c>
    </row>
    <row r="111" spans="1:9" s="24" customFormat="1" ht="13.5" hidden="1">
      <c r="A111" s="21"/>
      <c r="B111" s="21"/>
      <c r="C111" s="21"/>
      <c r="D111" s="22">
        <v>3</v>
      </c>
      <c r="E111" s="23" t="s">
        <v>179</v>
      </c>
      <c r="F111" s="63">
        <v>0</v>
      </c>
      <c r="G111" s="63">
        <v>0</v>
      </c>
      <c r="H111" s="63">
        <v>0</v>
      </c>
      <c r="I111" s="62" t="e">
        <f t="shared" si="60"/>
        <v>#DIV/0!</v>
      </c>
    </row>
    <row r="112" spans="1:9" s="35" customFormat="1" ht="13.5" hidden="1">
      <c r="A112" s="21"/>
      <c r="B112" s="21"/>
      <c r="C112" s="21"/>
      <c r="D112" s="22"/>
      <c r="E112" s="23" t="s">
        <v>180</v>
      </c>
      <c r="F112" s="63">
        <f t="shared" ref="F112:G112" si="64">SUM(F107+F108)</f>
        <v>30114000</v>
      </c>
      <c r="G112" s="63">
        <f t="shared" si="64"/>
        <v>22585500</v>
      </c>
      <c r="H112" s="63">
        <f t="shared" ref="H112" si="65">SUM(H107+H108)</f>
        <v>30000000</v>
      </c>
      <c r="I112" s="62">
        <f t="shared" si="60"/>
        <v>99.62143853357243</v>
      </c>
    </row>
    <row r="113" spans="1:9" s="16" customFormat="1" ht="12.75">
      <c r="A113" s="10"/>
      <c r="B113" s="13"/>
      <c r="C113" s="13"/>
      <c r="D113" s="14"/>
      <c r="E113" s="15" t="s">
        <v>477</v>
      </c>
      <c r="F113" s="61"/>
      <c r="G113" s="61"/>
      <c r="H113" s="61"/>
      <c r="I113" s="61"/>
    </row>
    <row r="114" spans="1:9" s="35" customFormat="1" ht="13.5">
      <c r="A114" s="21">
        <v>810000</v>
      </c>
      <c r="B114" s="21"/>
      <c r="C114" s="21"/>
      <c r="D114" s="22"/>
      <c r="E114" s="23" t="s">
        <v>414</v>
      </c>
      <c r="F114" s="63">
        <v>7600000</v>
      </c>
      <c r="G114" s="65">
        <f>(F114/12)*9</f>
        <v>5700000</v>
      </c>
      <c r="H114" s="63">
        <v>0</v>
      </c>
      <c r="I114" s="62">
        <f>SUM(H114/F114)*100</f>
        <v>0</v>
      </c>
    </row>
    <row r="115" spans="1:9" hidden="1">
      <c r="A115" s="21"/>
      <c r="B115" s="25"/>
      <c r="C115" s="25"/>
      <c r="D115" s="26"/>
      <c r="E115" s="27" t="s">
        <v>470</v>
      </c>
      <c r="F115" s="65">
        <v>0</v>
      </c>
      <c r="G115" s="65">
        <v>0</v>
      </c>
      <c r="H115" s="65">
        <v>0</v>
      </c>
      <c r="I115" s="62" t="e">
        <f>SUM(H115/F115)*100</f>
        <v>#DIV/0!</v>
      </c>
    </row>
    <row r="116" spans="1:9" s="16" customFormat="1" ht="12.75">
      <c r="A116" s="10"/>
      <c r="B116" s="13"/>
      <c r="C116" s="13"/>
      <c r="D116" s="14"/>
      <c r="E116" s="15" t="s">
        <v>568</v>
      </c>
      <c r="F116" s="61"/>
      <c r="G116" s="61"/>
      <c r="H116" s="61"/>
      <c r="I116" s="61"/>
    </row>
    <row r="117" spans="1:9" s="35" customFormat="1" ht="13.5">
      <c r="A117" s="21">
        <v>810000</v>
      </c>
      <c r="B117" s="21"/>
      <c r="C117" s="21"/>
      <c r="D117" s="22" t="s">
        <v>478</v>
      </c>
      <c r="E117" s="23" t="s">
        <v>569</v>
      </c>
      <c r="F117" s="63">
        <v>0</v>
      </c>
      <c r="G117" s="65">
        <f>(F117/12)*9</f>
        <v>0</v>
      </c>
      <c r="H117" s="63">
        <v>2500000</v>
      </c>
      <c r="I117" s="62"/>
    </row>
    <row r="118" spans="1:9" s="71" customFormat="1">
      <c r="A118" s="51"/>
      <c r="B118" s="51"/>
      <c r="C118" s="51"/>
      <c r="D118" s="73"/>
      <c r="E118" s="28" t="s">
        <v>379</v>
      </c>
      <c r="F118" s="70">
        <f>SUM(F107+F114)</f>
        <v>37714000</v>
      </c>
      <c r="G118" s="70">
        <f>SUM(G107+G114)</f>
        <v>28285500</v>
      </c>
      <c r="H118" s="70">
        <f>SUM(H107+H114)+H117</f>
        <v>32500000</v>
      </c>
      <c r="I118" s="62">
        <f>SUM(H118/F118)*100</f>
        <v>86.174895264358071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16"/>
  <sheetViews>
    <sheetView tabSelected="1" zoomScale="120" zoomScaleNormal="120" workbookViewId="0">
      <selection activeCell="F2" sqref="F2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42578125" style="37" customWidth="1"/>
    <col min="5" max="5" width="66.85546875" style="36" customWidth="1"/>
    <col min="6" max="6" width="16.42578125" style="38" customWidth="1"/>
    <col min="7" max="7" width="13.5703125" style="38" hidden="1" customWidth="1"/>
    <col min="8" max="8" width="15" style="38" customWidth="1"/>
    <col min="9" max="9" width="8.140625" style="38" customWidth="1"/>
    <col min="217" max="217" width="6.85546875" customWidth="1"/>
    <col min="218" max="218" width="7.28515625" customWidth="1"/>
    <col min="219" max="219" width="9.28515625" customWidth="1"/>
    <col min="220" max="220" width="6.7109375" customWidth="1"/>
    <col min="221" max="221" width="59.7109375" customWidth="1"/>
    <col min="222" max="223" width="11.5703125" customWidth="1"/>
    <col min="224" max="224" width="12.5703125" customWidth="1"/>
    <col min="473" max="473" width="6.85546875" customWidth="1"/>
    <col min="474" max="474" width="7.28515625" customWidth="1"/>
    <col min="475" max="475" width="9.28515625" customWidth="1"/>
    <col min="476" max="476" width="6.7109375" customWidth="1"/>
    <col min="477" max="477" width="59.7109375" customWidth="1"/>
    <col min="478" max="479" width="11.5703125" customWidth="1"/>
    <col min="480" max="480" width="12.5703125" customWidth="1"/>
    <col min="729" max="729" width="6.85546875" customWidth="1"/>
    <col min="730" max="730" width="7.28515625" customWidth="1"/>
    <col min="731" max="731" width="9.28515625" customWidth="1"/>
    <col min="732" max="732" width="6.7109375" customWidth="1"/>
    <col min="733" max="733" width="59.7109375" customWidth="1"/>
    <col min="734" max="735" width="11.5703125" customWidth="1"/>
    <col min="736" max="736" width="12.5703125" customWidth="1"/>
    <col min="985" max="985" width="6.85546875" customWidth="1"/>
    <col min="986" max="986" width="7.28515625" customWidth="1"/>
    <col min="987" max="987" width="9.28515625" customWidth="1"/>
    <col min="988" max="988" width="6.7109375" customWidth="1"/>
    <col min="989" max="989" width="59.7109375" customWidth="1"/>
    <col min="990" max="991" width="11.5703125" customWidth="1"/>
    <col min="992" max="992" width="12.5703125" customWidth="1"/>
    <col min="1241" max="1241" width="6.85546875" customWidth="1"/>
    <col min="1242" max="1242" width="7.28515625" customWidth="1"/>
    <col min="1243" max="1243" width="9.28515625" customWidth="1"/>
    <col min="1244" max="1244" width="6.7109375" customWidth="1"/>
    <col min="1245" max="1245" width="59.7109375" customWidth="1"/>
    <col min="1246" max="1247" width="11.5703125" customWidth="1"/>
    <col min="1248" max="1248" width="12.5703125" customWidth="1"/>
    <col min="1497" max="1497" width="6.85546875" customWidth="1"/>
    <col min="1498" max="1498" width="7.28515625" customWidth="1"/>
    <col min="1499" max="1499" width="9.28515625" customWidth="1"/>
    <col min="1500" max="1500" width="6.7109375" customWidth="1"/>
    <col min="1501" max="1501" width="59.7109375" customWidth="1"/>
    <col min="1502" max="1503" width="11.5703125" customWidth="1"/>
    <col min="1504" max="1504" width="12.5703125" customWidth="1"/>
    <col min="1753" max="1753" width="6.85546875" customWidth="1"/>
    <col min="1754" max="1754" width="7.28515625" customWidth="1"/>
    <col min="1755" max="1755" width="9.28515625" customWidth="1"/>
    <col min="1756" max="1756" width="6.7109375" customWidth="1"/>
    <col min="1757" max="1757" width="59.7109375" customWidth="1"/>
    <col min="1758" max="1759" width="11.5703125" customWidth="1"/>
    <col min="1760" max="1760" width="12.5703125" customWidth="1"/>
    <col min="2009" max="2009" width="6.85546875" customWidth="1"/>
    <col min="2010" max="2010" width="7.28515625" customWidth="1"/>
    <col min="2011" max="2011" width="9.28515625" customWidth="1"/>
    <col min="2012" max="2012" width="6.7109375" customWidth="1"/>
    <col min="2013" max="2013" width="59.7109375" customWidth="1"/>
    <col min="2014" max="2015" width="11.5703125" customWidth="1"/>
    <col min="2016" max="2016" width="12.5703125" customWidth="1"/>
    <col min="2265" max="2265" width="6.85546875" customWidth="1"/>
    <col min="2266" max="2266" width="7.28515625" customWidth="1"/>
    <col min="2267" max="2267" width="9.28515625" customWidth="1"/>
    <col min="2268" max="2268" width="6.7109375" customWidth="1"/>
    <col min="2269" max="2269" width="59.7109375" customWidth="1"/>
    <col min="2270" max="2271" width="11.5703125" customWidth="1"/>
    <col min="2272" max="2272" width="12.5703125" customWidth="1"/>
    <col min="2521" max="2521" width="6.85546875" customWidth="1"/>
    <col min="2522" max="2522" width="7.28515625" customWidth="1"/>
    <col min="2523" max="2523" width="9.28515625" customWidth="1"/>
    <col min="2524" max="2524" width="6.7109375" customWidth="1"/>
    <col min="2525" max="2525" width="59.7109375" customWidth="1"/>
    <col min="2526" max="2527" width="11.5703125" customWidth="1"/>
    <col min="2528" max="2528" width="12.5703125" customWidth="1"/>
    <col min="2777" max="2777" width="6.85546875" customWidth="1"/>
    <col min="2778" max="2778" width="7.28515625" customWidth="1"/>
    <col min="2779" max="2779" width="9.28515625" customWidth="1"/>
    <col min="2780" max="2780" width="6.7109375" customWidth="1"/>
    <col min="2781" max="2781" width="59.7109375" customWidth="1"/>
    <col min="2782" max="2783" width="11.5703125" customWidth="1"/>
    <col min="2784" max="2784" width="12.5703125" customWidth="1"/>
    <col min="3033" max="3033" width="6.85546875" customWidth="1"/>
    <col min="3034" max="3034" width="7.28515625" customWidth="1"/>
    <col min="3035" max="3035" width="9.28515625" customWidth="1"/>
    <col min="3036" max="3036" width="6.7109375" customWidth="1"/>
    <col min="3037" max="3037" width="59.7109375" customWidth="1"/>
    <col min="3038" max="3039" width="11.5703125" customWidth="1"/>
    <col min="3040" max="3040" width="12.5703125" customWidth="1"/>
    <col min="3289" max="3289" width="6.85546875" customWidth="1"/>
    <col min="3290" max="3290" width="7.28515625" customWidth="1"/>
    <col min="3291" max="3291" width="9.28515625" customWidth="1"/>
    <col min="3292" max="3292" width="6.7109375" customWidth="1"/>
    <col min="3293" max="3293" width="59.7109375" customWidth="1"/>
    <col min="3294" max="3295" width="11.5703125" customWidth="1"/>
    <col min="3296" max="3296" width="12.5703125" customWidth="1"/>
    <col min="3545" max="3545" width="6.85546875" customWidth="1"/>
    <col min="3546" max="3546" width="7.28515625" customWidth="1"/>
    <col min="3547" max="3547" width="9.28515625" customWidth="1"/>
    <col min="3548" max="3548" width="6.7109375" customWidth="1"/>
    <col min="3549" max="3549" width="59.7109375" customWidth="1"/>
    <col min="3550" max="3551" width="11.5703125" customWidth="1"/>
    <col min="3552" max="3552" width="12.5703125" customWidth="1"/>
    <col min="3801" max="3801" width="6.85546875" customWidth="1"/>
    <col min="3802" max="3802" width="7.28515625" customWidth="1"/>
    <col min="3803" max="3803" width="9.28515625" customWidth="1"/>
    <col min="3804" max="3804" width="6.7109375" customWidth="1"/>
    <col min="3805" max="3805" width="59.7109375" customWidth="1"/>
    <col min="3806" max="3807" width="11.5703125" customWidth="1"/>
    <col min="3808" max="3808" width="12.5703125" customWidth="1"/>
    <col min="4057" max="4057" width="6.85546875" customWidth="1"/>
    <col min="4058" max="4058" width="7.28515625" customWidth="1"/>
    <col min="4059" max="4059" width="9.28515625" customWidth="1"/>
    <col min="4060" max="4060" width="6.7109375" customWidth="1"/>
    <col min="4061" max="4061" width="59.7109375" customWidth="1"/>
    <col min="4062" max="4063" width="11.5703125" customWidth="1"/>
    <col min="4064" max="4064" width="12.5703125" customWidth="1"/>
    <col min="4313" max="4313" width="6.85546875" customWidth="1"/>
    <col min="4314" max="4314" width="7.28515625" customWidth="1"/>
    <col min="4315" max="4315" width="9.28515625" customWidth="1"/>
    <col min="4316" max="4316" width="6.7109375" customWidth="1"/>
    <col min="4317" max="4317" width="59.7109375" customWidth="1"/>
    <col min="4318" max="4319" width="11.5703125" customWidth="1"/>
    <col min="4320" max="4320" width="12.5703125" customWidth="1"/>
    <col min="4569" max="4569" width="6.85546875" customWidth="1"/>
    <col min="4570" max="4570" width="7.28515625" customWidth="1"/>
    <col min="4571" max="4571" width="9.28515625" customWidth="1"/>
    <col min="4572" max="4572" width="6.7109375" customWidth="1"/>
    <col min="4573" max="4573" width="59.7109375" customWidth="1"/>
    <col min="4574" max="4575" width="11.5703125" customWidth="1"/>
    <col min="4576" max="4576" width="12.5703125" customWidth="1"/>
    <col min="4825" max="4825" width="6.85546875" customWidth="1"/>
    <col min="4826" max="4826" width="7.28515625" customWidth="1"/>
    <col min="4827" max="4827" width="9.28515625" customWidth="1"/>
    <col min="4828" max="4828" width="6.7109375" customWidth="1"/>
    <col min="4829" max="4829" width="59.7109375" customWidth="1"/>
    <col min="4830" max="4831" width="11.5703125" customWidth="1"/>
    <col min="4832" max="4832" width="12.5703125" customWidth="1"/>
    <col min="5081" max="5081" width="6.85546875" customWidth="1"/>
    <col min="5082" max="5082" width="7.28515625" customWidth="1"/>
    <col min="5083" max="5083" width="9.28515625" customWidth="1"/>
    <col min="5084" max="5084" width="6.7109375" customWidth="1"/>
    <col min="5085" max="5085" width="59.7109375" customWidth="1"/>
    <col min="5086" max="5087" width="11.5703125" customWidth="1"/>
    <col min="5088" max="5088" width="12.5703125" customWidth="1"/>
    <col min="5337" max="5337" width="6.85546875" customWidth="1"/>
    <col min="5338" max="5338" width="7.28515625" customWidth="1"/>
    <col min="5339" max="5339" width="9.28515625" customWidth="1"/>
    <col min="5340" max="5340" width="6.7109375" customWidth="1"/>
    <col min="5341" max="5341" width="59.7109375" customWidth="1"/>
    <col min="5342" max="5343" width="11.5703125" customWidth="1"/>
    <col min="5344" max="5344" width="12.5703125" customWidth="1"/>
    <col min="5593" max="5593" width="6.85546875" customWidth="1"/>
    <col min="5594" max="5594" width="7.28515625" customWidth="1"/>
    <col min="5595" max="5595" width="9.28515625" customWidth="1"/>
    <col min="5596" max="5596" width="6.7109375" customWidth="1"/>
    <col min="5597" max="5597" width="59.7109375" customWidth="1"/>
    <col min="5598" max="5599" width="11.5703125" customWidth="1"/>
    <col min="5600" max="5600" width="12.5703125" customWidth="1"/>
    <col min="5849" max="5849" width="6.85546875" customWidth="1"/>
    <col min="5850" max="5850" width="7.28515625" customWidth="1"/>
    <col min="5851" max="5851" width="9.28515625" customWidth="1"/>
    <col min="5852" max="5852" width="6.7109375" customWidth="1"/>
    <col min="5853" max="5853" width="59.7109375" customWidth="1"/>
    <col min="5854" max="5855" width="11.5703125" customWidth="1"/>
    <col min="5856" max="5856" width="12.5703125" customWidth="1"/>
    <col min="6105" max="6105" width="6.85546875" customWidth="1"/>
    <col min="6106" max="6106" width="7.28515625" customWidth="1"/>
    <col min="6107" max="6107" width="9.28515625" customWidth="1"/>
    <col min="6108" max="6108" width="6.7109375" customWidth="1"/>
    <col min="6109" max="6109" width="59.7109375" customWidth="1"/>
    <col min="6110" max="6111" width="11.5703125" customWidth="1"/>
    <col min="6112" max="6112" width="12.5703125" customWidth="1"/>
    <col min="6361" max="6361" width="6.85546875" customWidth="1"/>
    <col min="6362" max="6362" width="7.28515625" customWidth="1"/>
    <col min="6363" max="6363" width="9.28515625" customWidth="1"/>
    <col min="6364" max="6364" width="6.7109375" customWidth="1"/>
    <col min="6365" max="6365" width="59.7109375" customWidth="1"/>
    <col min="6366" max="6367" width="11.5703125" customWidth="1"/>
    <col min="6368" max="6368" width="12.5703125" customWidth="1"/>
    <col min="6617" max="6617" width="6.85546875" customWidth="1"/>
    <col min="6618" max="6618" width="7.28515625" customWidth="1"/>
    <col min="6619" max="6619" width="9.28515625" customWidth="1"/>
    <col min="6620" max="6620" width="6.7109375" customWidth="1"/>
    <col min="6621" max="6621" width="59.7109375" customWidth="1"/>
    <col min="6622" max="6623" width="11.5703125" customWidth="1"/>
    <col min="6624" max="6624" width="12.5703125" customWidth="1"/>
    <col min="6873" max="6873" width="6.85546875" customWidth="1"/>
    <col min="6874" max="6874" width="7.28515625" customWidth="1"/>
    <col min="6875" max="6875" width="9.28515625" customWidth="1"/>
    <col min="6876" max="6876" width="6.7109375" customWidth="1"/>
    <col min="6877" max="6877" width="59.7109375" customWidth="1"/>
    <col min="6878" max="6879" width="11.5703125" customWidth="1"/>
    <col min="6880" max="6880" width="12.5703125" customWidth="1"/>
    <col min="7129" max="7129" width="6.85546875" customWidth="1"/>
    <col min="7130" max="7130" width="7.28515625" customWidth="1"/>
    <col min="7131" max="7131" width="9.28515625" customWidth="1"/>
    <col min="7132" max="7132" width="6.7109375" customWidth="1"/>
    <col min="7133" max="7133" width="59.7109375" customWidth="1"/>
    <col min="7134" max="7135" width="11.5703125" customWidth="1"/>
    <col min="7136" max="7136" width="12.5703125" customWidth="1"/>
    <col min="7385" max="7385" width="6.85546875" customWidth="1"/>
    <col min="7386" max="7386" width="7.28515625" customWidth="1"/>
    <col min="7387" max="7387" width="9.28515625" customWidth="1"/>
    <col min="7388" max="7388" width="6.7109375" customWidth="1"/>
    <col min="7389" max="7389" width="59.7109375" customWidth="1"/>
    <col min="7390" max="7391" width="11.5703125" customWidth="1"/>
    <col min="7392" max="7392" width="12.5703125" customWidth="1"/>
    <col min="7641" max="7641" width="6.85546875" customWidth="1"/>
    <col min="7642" max="7642" width="7.28515625" customWidth="1"/>
    <col min="7643" max="7643" width="9.28515625" customWidth="1"/>
    <col min="7644" max="7644" width="6.7109375" customWidth="1"/>
    <col min="7645" max="7645" width="59.7109375" customWidth="1"/>
    <col min="7646" max="7647" width="11.5703125" customWidth="1"/>
    <col min="7648" max="7648" width="12.5703125" customWidth="1"/>
    <col min="7897" max="7897" width="6.85546875" customWidth="1"/>
    <col min="7898" max="7898" width="7.28515625" customWidth="1"/>
    <col min="7899" max="7899" width="9.28515625" customWidth="1"/>
    <col min="7900" max="7900" width="6.7109375" customWidth="1"/>
    <col min="7901" max="7901" width="59.7109375" customWidth="1"/>
    <col min="7902" max="7903" width="11.5703125" customWidth="1"/>
    <col min="7904" max="7904" width="12.5703125" customWidth="1"/>
    <col min="8153" max="8153" width="6.85546875" customWidth="1"/>
    <col min="8154" max="8154" width="7.28515625" customWidth="1"/>
    <col min="8155" max="8155" width="9.28515625" customWidth="1"/>
    <col min="8156" max="8156" width="6.7109375" customWidth="1"/>
    <col min="8157" max="8157" width="59.7109375" customWidth="1"/>
    <col min="8158" max="8159" width="11.5703125" customWidth="1"/>
    <col min="8160" max="8160" width="12.5703125" customWidth="1"/>
    <col min="8409" max="8409" width="6.85546875" customWidth="1"/>
    <col min="8410" max="8410" width="7.28515625" customWidth="1"/>
    <col min="8411" max="8411" width="9.28515625" customWidth="1"/>
    <col min="8412" max="8412" width="6.7109375" customWidth="1"/>
    <col min="8413" max="8413" width="59.7109375" customWidth="1"/>
    <col min="8414" max="8415" width="11.5703125" customWidth="1"/>
    <col min="8416" max="8416" width="12.5703125" customWidth="1"/>
    <col min="8665" max="8665" width="6.85546875" customWidth="1"/>
    <col min="8666" max="8666" width="7.28515625" customWidth="1"/>
    <col min="8667" max="8667" width="9.28515625" customWidth="1"/>
    <col min="8668" max="8668" width="6.7109375" customWidth="1"/>
    <col min="8669" max="8669" width="59.7109375" customWidth="1"/>
    <col min="8670" max="8671" width="11.5703125" customWidth="1"/>
    <col min="8672" max="8672" width="12.5703125" customWidth="1"/>
    <col min="8921" max="8921" width="6.85546875" customWidth="1"/>
    <col min="8922" max="8922" width="7.28515625" customWidth="1"/>
    <col min="8923" max="8923" width="9.28515625" customWidth="1"/>
    <col min="8924" max="8924" width="6.7109375" customWidth="1"/>
    <col min="8925" max="8925" width="59.7109375" customWidth="1"/>
    <col min="8926" max="8927" width="11.5703125" customWidth="1"/>
    <col min="8928" max="8928" width="12.5703125" customWidth="1"/>
    <col min="9177" max="9177" width="6.85546875" customWidth="1"/>
    <col min="9178" max="9178" width="7.28515625" customWidth="1"/>
    <col min="9179" max="9179" width="9.28515625" customWidth="1"/>
    <col min="9180" max="9180" width="6.7109375" customWidth="1"/>
    <col min="9181" max="9181" width="59.7109375" customWidth="1"/>
    <col min="9182" max="9183" width="11.5703125" customWidth="1"/>
    <col min="9184" max="9184" width="12.5703125" customWidth="1"/>
    <col min="9433" max="9433" width="6.85546875" customWidth="1"/>
    <col min="9434" max="9434" width="7.28515625" customWidth="1"/>
    <col min="9435" max="9435" width="9.28515625" customWidth="1"/>
    <col min="9436" max="9436" width="6.7109375" customWidth="1"/>
    <col min="9437" max="9437" width="59.7109375" customWidth="1"/>
    <col min="9438" max="9439" width="11.5703125" customWidth="1"/>
    <col min="9440" max="9440" width="12.5703125" customWidth="1"/>
    <col min="9689" max="9689" width="6.85546875" customWidth="1"/>
    <col min="9690" max="9690" width="7.28515625" customWidth="1"/>
    <col min="9691" max="9691" width="9.28515625" customWidth="1"/>
    <col min="9692" max="9692" width="6.7109375" customWidth="1"/>
    <col min="9693" max="9693" width="59.7109375" customWidth="1"/>
    <col min="9694" max="9695" width="11.5703125" customWidth="1"/>
    <col min="9696" max="9696" width="12.5703125" customWidth="1"/>
    <col min="9945" max="9945" width="6.85546875" customWidth="1"/>
    <col min="9946" max="9946" width="7.28515625" customWidth="1"/>
    <col min="9947" max="9947" width="9.28515625" customWidth="1"/>
    <col min="9948" max="9948" width="6.7109375" customWidth="1"/>
    <col min="9949" max="9949" width="59.7109375" customWidth="1"/>
    <col min="9950" max="9951" width="11.5703125" customWidth="1"/>
    <col min="9952" max="9952" width="12.5703125" customWidth="1"/>
    <col min="10201" max="10201" width="6.85546875" customWidth="1"/>
    <col min="10202" max="10202" width="7.28515625" customWidth="1"/>
    <col min="10203" max="10203" width="9.28515625" customWidth="1"/>
    <col min="10204" max="10204" width="6.7109375" customWidth="1"/>
    <col min="10205" max="10205" width="59.7109375" customWidth="1"/>
    <col min="10206" max="10207" width="11.5703125" customWidth="1"/>
    <col min="10208" max="10208" width="12.5703125" customWidth="1"/>
    <col min="10457" max="10457" width="6.85546875" customWidth="1"/>
    <col min="10458" max="10458" width="7.28515625" customWidth="1"/>
    <col min="10459" max="10459" width="9.28515625" customWidth="1"/>
    <col min="10460" max="10460" width="6.7109375" customWidth="1"/>
    <col min="10461" max="10461" width="59.7109375" customWidth="1"/>
    <col min="10462" max="10463" width="11.5703125" customWidth="1"/>
    <col min="10464" max="10464" width="12.5703125" customWidth="1"/>
    <col min="10713" max="10713" width="6.85546875" customWidth="1"/>
    <col min="10714" max="10714" width="7.28515625" customWidth="1"/>
    <col min="10715" max="10715" width="9.28515625" customWidth="1"/>
    <col min="10716" max="10716" width="6.7109375" customWidth="1"/>
    <col min="10717" max="10717" width="59.7109375" customWidth="1"/>
    <col min="10718" max="10719" width="11.5703125" customWidth="1"/>
    <col min="10720" max="10720" width="12.5703125" customWidth="1"/>
    <col min="10969" max="10969" width="6.85546875" customWidth="1"/>
    <col min="10970" max="10970" width="7.28515625" customWidth="1"/>
    <col min="10971" max="10971" width="9.28515625" customWidth="1"/>
    <col min="10972" max="10972" width="6.7109375" customWidth="1"/>
    <col min="10973" max="10973" width="59.7109375" customWidth="1"/>
    <col min="10974" max="10975" width="11.5703125" customWidth="1"/>
    <col min="10976" max="10976" width="12.5703125" customWidth="1"/>
    <col min="11225" max="11225" width="6.85546875" customWidth="1"/>
    <col min="11226" max="11226" width="7.28515625" customWidth="1"/>
    <col min="11227" max="11227" width="9.28515625" customWidth="1"/>
    <col min="11228" max="11228" width="6.7109375" customWidth="1"/>
    <col min="11229" max="11229" width="59.7109375" customWidth="1"/>
    <col min="11230" max="11231" width="11.5703125" customWidth="1"/>
    <col min="11232" max="11232" width="12.5703125" customWidth="1"/>
    <col min="11481" max="11481" width="6.85546875" customWidth="1"/>
    <col min="11482" max="11482" width="7.28515625" customWidth="1"/>
    <col min="11483" max="11483" width="9.28515625" customWidth="1"/>
    <col min="11484" max="11484" width="6.7109375" customWidth="1"/>
    <col min="11485" max="11485" width="59.7109375" customWidth="1"/>
    <col min="11486" max="11487" width="11.5703125" customWidth="1"/>
    <col min="11488" max="11488" width="12.5703125" customWidth="1"/>
    <col min="11737" max="11737" width="6.85546875" customWidth="1"/>
    <col min="11738" max="11738" width="7.28515625" customWidth="1"/>
    <col min="11739" max="11739" width="9.28515625" customWidth="1"/>
    <col min="11740" max="11740" width="6.7109375" customWidth="1"/>
    <col min="11741" max="11741" width="59.7109375" customWidth="1"/>
    <col min="11742" max="11743" width="11.5703125" customWidth="1"/>
    <col min="11744" max="11744" width="12.5703125" customWidth="1"/>
    <col min="11993" max="11993" width="6.85546875" customWidth="1"/>
    <col min="11994" max="11994" width="7.28515625" customWidth="1"/>
    <col min="11995" max="11995" width="9.28515625" customWidth="1"/>
    <col min="11996" max="11996" width="6.7109375" customWidth="1"/>
    <col min="11997" max="11997" width="59.7109375" customWidth="1"/>
    <col min="11998" max="11999" width="11.5703125" customWidth="1"/>
    <col min="12000" max="12000" width="12.5703125" customWidth="1"/>
    <col min="12249" max="12249" width="6.85546875" customWidth="1"/>
    <col min="12250" max="12250" width="7.28515625" customWidth="1"/>
    <col min="12251" max="12251" width="9.28515625" customWidth="1"/>
    <col min="12252" max="12252" width="6.7109375" customWidth="1"/>
    <col min="12253" max="12253" width="59.7109375" customWidth="1"/>
    <col min="12254" max="12255" width="11.5703125" customWidth="1"/>
    <col min="12256" max="12256" width="12.5703125" customWidth="1"/>
    <col min="12505" max="12505" width="6.85546875" customWidth="1"/>
    <col min="12506" max="12506" width="7.28515625" customWidth="1"/>
    <col min="12507" max="12507" width="9.28515625" customWidth="1"/>
    <col min="12508" max="12508" width="6.7109375" customWidth="1"/>
    <col min="12509" max="12509" width="59.7109375" customWidth="1"/>
    <col min="12510" max="12511" width="11.5703125" customWidth="1"/>
    <col min="12512" max="12512" width="12.5703125" customWidth="1"/>
    <col min="12761" max="12761" width="6.85546875" customWidth="1"/>
    <col min="12762" max="12762" width="7.28515625" customWidth="1"/>
    <col min="12763" max="12763" width="9.28515625" customWidth="1"/>
    <col min="12764" max="12764" width="6.7109375" customWidth="1"/>
    <col min="12765" max="12765" width="59.7109375" customWidth="1"/>
    <col min="12766" max="12767" width="11.5703125" customWidth="1"/>
    <col min="12768" max="12768" width="12.5703125" customWidth="1"/>
    <col min="13017" max="13017" width="6.85546875" customWidth="1"/>
    <col min="13018" max="13018" width="7.28515625" customWidth="1"/>
    <col min="13019" max="13019" width="9.28515625" customWidth="1"/>
    <col min="13020" max="13020" width="6.7109375" customWidth="1"/>
    <col min="13021" max="13021" width="59.7109375" customWidth="1"/>
    <col min="13022" max="13023" width="11.5703125" customWidth="1"/>
    <col min="13024" max="13024" width="12.5703125" customWidth="1"/>
    <col min="13273" max="13273" width="6.85546875" customWidth="1"/>
    <col min="13274" max="13274" width="7.28515625" customWidth="1"/>
    <col min="13275" max="13275" width="9.28515625" customWidth="1"/>
    <col min="13276" max="13276" width="6.7109375" customWidth="1"/>
    <col min="13277" max="13277" width="59.7109375" customWidth="1"/>
    <col min="13278" max="13279" width="11.5703125" customWidth="1"/>
    <col min="13280" max="13280" width="12.5703125" customWidth="1"/>
    <col min="13529" max="13529" width="6.85546875" customWidth="1"/>
    <col min="13530" max="13530" width="7.28515625" customWidth="1"/>
    <col min="13531" max="13531" width="9.28515625" customWidth="1"/>
    <col min="13532" max="13532" width="6.7109375" customWidth="1"/>
    <col min="13533" max="13533" width="59.7109375" customWidth="1"/>
    <col min="13534" max="13535" width="11.5703125" customWidth="1"/>
    <col min="13536" max="13536" width="12.5703125" customWidth="1"/>
    <col min="13785" max="13785" width="6.85546875" customWidth="1"/>
    <col min="13786" max="13786" width="7.28515625" customWidth="1"/>
    <col min="13787" max="13787" width="9.28515625" customWidth="1"/>
    <col min="13788" max="13788" width="6.7109375" customWidth="1"/>
    <col min="13789" max="13789" width="59.7109375" customWidth="1"/>
    <col min="13790" max="13791" width="11.5703125" customWidth="1"/>
    <col min="13792" max="13792" width="12.5703125" customWidth="1"/>
    <col min="14041" max="14041" width="6.85546875" customWidth="1"/>
    <col min="14042" max="14042" width="7.28515625" customWidth="1"/>
    <col min="14043" max="14043" width="9.28515625" customWidth="1"/>
    <col min="14044" max="14044" width="6.7109375" customWidth="1"/>
    <col min="14045" max="14045" width="59.7109375" customWidth="1"/>
    <col min="14046" max="14047" width="11.5703125" customWidth="1"/>
    <col min="14048" max="14048" width="12.5703125" customWidth="1"/>
    <col min="14297" max="14297" width="6.85546875" customWidth="1"/>
    <col min="14298" max="14298" width="7.28515625" customWidth="1"/>
    <col min="14299" max="14299" width="9.28515625" customWidth="1"/>
    <col min="14300" max="14300" width="6.7109375" customWidth="1"/>
    <col min="14301" max="14301" width="59.7109375" customWidth="1"/>
    <col min="14302" max="14303" width="11.5703125" customWidth="1"/>
    <col min="14304" max="14304" width="12.5703125" customWidth="1"/>
    <col min="14553" max="14553" width="6.85546875" customWidth="1"/>
    <col min="14554" max="14554" width="7.28515625" customWidth="1"/>
    <col min="14555" max="14555" width="9.28515625" customWidth="1"/>
    <col min="14556" max="14556" width="6.7109375" customWidth="1"/>
    <col min="14557" max="14557" width="59.7109375" customWidth="1"/>
    <col min="14558" max="14559" width="11.5703125" customWidth="1"/>
    <col min="14560" max="14560" width="12.5703125" customWidth="1"/>
    <col min="14809" max="14809" width="6.85546875" customWidth="1"/>
    <col min="14810" max="14810" width="7.28515625" customWidth="1"/>
    <col min="14811" max="14811" width="9.28515625" customWidth="1"/>
    <col min="14812" max="14812" width="6.7109375" customWidth="1"/>
    <col min="14813" max="14813" width="59.7109375" customWidth="1"/>
    <col min="14814" max="14815" width="11.5703125" customWidth="1"/>
    <col min="14816" max="14816" width="12.5703125" customWidth="1"/>
    <col min="15065" max="15065" width="6.85546875" customWidth="1"/>
    <col min="15066" max="15066" width="7.28515625" customWidth="1"/>
    <col min="15067" max="15067" width="9.28515625" customWidth="1"/>
    <col min="15068" max="15068" width="6.7109375" customWidth="1"/>
    <col min="15069" max="15069" width="59.7109375" customWidth="1"/>
    <col min="15070" max="15071" width="11.5703125" customWidth="1"/>
    <col min="15072" max="15072" width="12.5703125" customWidth="1"/>
    <col min="15321" max="15321" width="6.85546875" customWidth="1"/>
    <col min="15322" max="15322" width="7.28515625" customWidth="1"/>
    <col min="15323" max="15323" width="9.28515625" customWidth="1"/>
    <col min="15324" max="15324" width="6.7109375" customWidth="1"/>
    <col min="15325" max="15325" width="59.7109375" customWidth="1"/>
    <col min="15326" max="15327" width="11.5703125" customWidth="1"/>
    <col min="15328" max="15328" width="12.5703125" customWidth="1"/>
    <col min="15577" max="15577" width="6.85546875" customWidth="1"/>
    <col min="15578" max="15578" width="7.28515625" customWidth="1"/>
    <col min="15579" max="15579" width="9.28515625" customWidth="1"/>
    <col min="15580" max="15580" width="6.7109375" customWidth="1"/>
    <col min="15581" max="15581" width="59.7109375" customWidth="1"/>
    <col min="15582" max="15583" width="11.5703125" customWidth="1"/>
    <col min="15584" max="15584" width="12.5703125" customWidth="1"/>
    <col min="15833" max="15833" width="6.85546875" customWidth="1"/>
    <col min="15834" max="15834" width="7.28515625" customWidth="1"/>
    <col min="15835" max="15835" width="9.28515625" customWidth="1"/>
    <col min="15836" max="15836" width="6.7109375" customWidth="1"/>
    <col min="15837" max="15837" width="59.7109375" customWidth="1"/>
    <col min="15838" max="15839" width="11.5703125" customWidth="1"/>
    <col min="15840" max="15840" width="12.5703125" customWidth="1"/>
    <col min="16089" max="16089" width="6.85546875" customWidth="1"/>
    <col min="16090" max="16090" width="7.28515625" customWidth="1"/>
    <col min="16091" max="16091" width="9.28515625" customWidth="1"/>
    <col min="16092" max="16092" width="6.7109375" customWidth="1"/>
    <col min="16093" max="16093" width="59.7109375" customWidth="1"/>
    <col min="16094" max="16095" width="11.5703125" customWidth="1"/>
    <col min="16096" max="16096" width="12.5703125" customWidth="1"/>
  </cols>
  <sheetData>
    <row r="1" spans="1:9" s="84" customFormat="1">
      <c r="A1" s="91"/>
      <c r="B1" s="91"/>
      <c r="C1" s="91"/>
      <c r="D1" s="92"/>
      <c r="E1" s="93" t="s">
        <v>546</v>
      </c>
      <c r="F1" s="88"/>
    </row>
    <row r="2" spans="1:9" s="84" customFormat="1">
      <c r="A2" s="91"/>
      <c r="B2" s="91"/>
      <c r="C2" s="91"/>
      <c r="D2" s="92"/>
      <c r="E2" s="93" t="s">
        <v>547</v>
      </c>
      <c r="F2" s="88"/>
    </row>
    <row r="3" spans="1:9">
      <c r="A3" s="94"/>
      <c r="B3" s="94"/>
      <c r="C3" s="94"/>
      <c r="D3" s="95"/>
      <c r="E3" s="96"/>
      <c r="F3" s="87"/>
      <c r="G3"/>
      <c r="H3"/>
      <c r="I3"/>
    </row>
    <row r="4" spans="1:9" s="72" customFormat="1" ht="15.75">
      <c r="A4" s="97" t="s">
        <v>591</v>
      </c>
      <c r="B4" s="97"/>
      <c r="C4" s="97"/>
      <c r="D4" s="98"/>
      <c r="E4" s="97"/>
      <c r="F4" s="78"/>
    </row>
    <row r="5" spans="1:9" s="84" customFormat="1">
      <c r="D5" s="86"/>
      <c r="H5" s="88"/>
      <c r="I5" s="88"/>
    </row>
    <row r="6" spans="1:9" s="72" customFormat="1" ht="15.75" hidden="1">
      <c r="D6" s="77"/>
      <c r="F6" s="78"/>
      <c r="G6" s="78"/>
      <c r="H6" s="78"/>
      <c r="I6" s="78"/>
    </row>
    <row r="7" spans="1:9" s="16" customFormat="1" ht="62.25" customHeight="1">
      <c r="A7" s="49" t="s">
        <v>320</v>
      </c>
      <c r="B7" s="55" t="s">
        <v>181</v>
      </c>
      <c r="C7" s="56" t="s">
        <v>322</v>
      </c>
      <c r="D7" s="54" t="s">
        <v>321</v>
      </c>
      <c r="E7" s="50" t="s">
        <v>319</v>
      </c>
      <c r="F7" s="80" t="s">
        <v>487</v>
      </c>
      <c r="G7" s="80" t="s">
        <v>496</v>
      </c>
      <c r="H7" s="80" t="s">
        <v>542</v>
      </c>
      <c r="I7" s="80" t="s">
        <v>543</v>
      </c>
    </row>
    <row r="8" spans="1:9" s="16" customFormat="1" ht="12.7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11">
        <v>6</v>
      </c>
      <c r="G8" s="11">
        <v>7</v>
      </c>
      <c r="H8" s="11">
        <v>7</v>
      </c>
      <c r="I8" s="11">
        <v>8</v>
      </c>
    </row>
    <row r="9" spans="1:9" s="16" customFormat="1" ht="24">
      <c r="A9" s="10" t="s">
        <v>383</v>
      </c>
      <c r="B9" s="13"/>
      <c r="C9" s="13"/>
      <c r="D9" s="14"/>
      <c r="E9" s="52" t="s">
        <v>424</v>
      </c>
      <c r="F9" s="61"/>
      <c r="G9" s="61"/>
      <c r="H9" s="61"/>
      <c r="I9" s="61"/>
    </row>
    <row r="10" spans="1:9" s="20" customFormat="1" ht="13.5">
      <c r="A10" s="17"/>
      <c r="B10" s="17"/>
      <c r="C10" s="17">
        <v>610000</v>
      </c>
      <c r="D10" s="18">
        <v>1</v>
      </c>
      <c r="E10" s="17" t="s">
        <v>182</v>
      </c>
      <c r="F10" s="62">
        <f t="shared" ref="F10:H10" si="0">SUM(F11)</f>
        <v>115000</v>
      </c>
      <c r="G10" s="62">
        <f t="shared" si="0"/>
        <v>86250</v>
      </c>
      <c r="H10" s="62">
        <f t="shared" si="0"/>
        <v>111500</v>
      </c>
      <c r="I10" s="62">
        <f>SUM(H10/F10)*100</f>
        <v>96.956521739130437</v>
      </c>
    </row>
    <row r="11" spans="1:9" s="24" customFormat="1" ht="13.5">
      <c r="A11" s="21"/>
      <c r="B11" s="43"/>
      <c r="C11" s="21">
        <v>613000</v>
      </c>
      <c r="D11" s="22" t="s">
        <v>10</v>
      </c>
      <c r="E11" s="21" t="s">
        <v>183</v>
      </c>
      <c r="F11" s="63">
        <f>SUM(F12:F15)</f>
        <v>115000</v>
      </c>
      <c r="G11" s="63">
        <f>SUM(G12:G15)</f>
        <v>86250</v>
      </c>
      <c r="H11" s="63">
        <f t="shared" ref="H11" si="1">SUM(H12:H15)</f>
        <v>111500</v>
      </c>
      <c r="I11" s="62">
        <f t="shared" ref="I11:I20" si="2">SUM(H11/F11)*100</f>
        <v>96.956521739130437</v>
      </c>
    </row>
    <row r="12" spans="1:9" s="16" customFormat="1" ht="13.5">
      <c r="A12" s="25"/>
      <c r="B12" s="41" t="s">
        <v>190</v>
      </c>
      <c r="C12" s="25">
        <v>613100</v>
      </c>
      <c r="D12" s="26" t="s">
        <v>12</v>
      </c>
      <c r="E12" s="25" t="s">
        <v>185</v>
      </c>
      <c r="F12" s="65">
        <v>1000</v>
      </c>
      <c r="G12" s="65">
        <f t="shared" ref="G12:G15" si="3">(F12/12)*9</f>
        <v>750</v>
      </c>
      <c r="H12" s="65">
        <v>1000</v>
      </c>
      <c r="I12" s="62">
        <f t="shared" si="2"/>
        <v>100</v>
      </c>
    </row>
    <row r="13" spans="1:9" s="16" customFormat="1" ht="13.5">
      <c r="A13" s="25"/>
      <c r="B13" s="44" t="s">
        <v>190</v>
      </c>
      <c r="C13" s="25">
        <v>613900</v>
      </c>
      <c r="D13" s="26" t="s">
        <v>20</v>
      </c>
      <c r="E13" s="25" t="s">
        <v>186</v>
      </c>
      <c r="F13" s="65">
        <v>18500</v>
      </c>
      <c r="G13" s="65">
        <f t="shared" si="3"/>
        <v>13875</v>
      </c>
      <c r="H13" s="65">
        <v>15000</v>
      </c>
      <c r="I13" s="62">
        <f t="shared" si="2"/>
        <v>81.081081081081081</v>
      </c>
    </row>
    <row r="14" spans="1:9" s="16" customFormat="1" ht="13.5">
      <c r="A14" s="25"/>
      <c r="B14" s="44" t="s">
        <v>190</v>
      </c>
      <c r="C14" s="25">
        <v>613900</v>
      </c>
      <c r="D14" s="26" t="s">
        <v>23</v>
      </c>
      <c r="E14" s="25" t="s">
        <v>448</v>
      </c>
      <c r="F14" s="65">
        <v>500</v>
      </c>
      <c r="G14" s="65">
        <f t="shared" si="3"/>
        <v>375</v>
      </c>
      <c r="H14" s="65">
        <v>500</v>
      </c>
      <c r="I14" s="62">
        <f t="shared" si="2"/>
        <v>100</v>
      </c>
    </row>
    <row r="15" spans="1:9" s="16" customFormat="1" ht="13.5">
      <c r="A15" s="25"/>
      <c r="B15" s="44" t="s">
        <v>190</v>
      </c>
      <c r="C15" s="25">
        <v>613900</v>
      </c>
      <c r="D15" s="26" t="s">
        <v>191</v>
      </c>
      <c r="E15" s="25" t="s">
        <v>318</v>
      </c>
      <c r="F15" s="65">
        <v>95000</v>
      </c>
      <c r="G15" s="65">
        <f t="shared" si="3"/>
        <v>71250</v>
      </c>
      <c r="H15" s="90">
        <v>95000</v>
      </c>
      <c r="I15" s="62">
        <f t="shared" si="2"/>
        <v>100</v>
      </c>
    </row>
    <row r="16" spans="1:9" s="24" customFormat="1" ht="13.5">
      <c r="A16" s="21"/>
      <c r="B16" s="43"/>
      <c r="C16" s="21">
        <v>821000</v>
      </c>
      <c r="D16" s="22">
        <v>2</v>
      </c>
      <c r="E16" s="51" t="s">
        <v>213</v>
      </c>
      <c r="F16" s="63">
        <f>SUM(F17:F19)</f>
        <v>75000</v>
      </c>
      <c r="G16" s="63">
        <f>SUM(G17:G19)</f>
        <v>56250</v>
      </c>
      <c r="H16" s="63">
        <f t="shared" ref="H16" si="4">SUM(H17:H19)</f>
        <v>70000</v>
      </c>
      <c r="I16" s="62">
        <f t="shared" si="2"/>
        <v>93.333333333333329</v>
      </c>
    </row>
    <row r="17" spans="1:9" s="16" customFormat="1" ht="13.5" hidden="1">
      <c r="A17" s="25"/>
      <c r="B17" s="44"/>
      <c r="C17" s="25"/>
      <c r="D17" s="26"/>
      <c r="E17" s="25"/>
      <c r="F17" s="65"/>
      <c r="G17" s="65"/>
      <c r="H17" s="65"/>
      <c r="I17" s="62" t="e">
        <f t="shared" si="2"/>
        <v>#DIV/0!</v>
      </c>
    </row>
    <row r="18" spans="1:9" s="16" customFormat="1" ht="13.5">
      <c r="A18" s="25"/>
      <c r="B18" s="44" t="s">
        <v>188</v>
      </c>
      <c r="C18" s="25">
        <v>821500</v>
      </c>
      <c r="D18" s="26" t="s">
        <v>54</v>
      </c>
      <c r="E18" s="25" t="s">
        <v>332</v>
      </c>
      <c r="F18" s="65">
        <v>70000</v>
      </c>
      <c r="G18" s="65">
        <f t="shared" ref="G18:G19" si="5">(F18/12)*9</f>
        <v>52500</v>
      </c>
      <c r="H18" s="65">
        <v>70000</v>
      </c>
      <c r="I18" s="62">
        <f t="shared" si="2"/>
        <v>100</v>
      </c>
    </row>
    <row r="19" spans="1:9" s="16" customFormat="1" ht="13.5">
      <c r="A19" s="25"/>
      <c r="B19" s="44" t="s">
        <v>188</v>
      </c>
      <c r="C19" s="25">
        <v>821500</v>
      </c>
      <c r="D19" s="26" t="s">
        <v>72</v>
      </c>
      <c r="E19" s="25" t="s">
        <v>346</v>
      </c>
      <c r="F19" s="65">
        <v>5000</v>
      </c>
      <c r="G19" s="65">
        <f t="shared" si="5"/>
        <v>3750</v>
      </c>
      <c r="H19" s="65">
        <v>0</v>
      </c>
      <c r="I19" s="62">
        <f t="shared" si="2"/>
        <v>0</v>
      </c>
    </row>
    <row r="20" spans="1:9" s="16" customFormat="1" ht="13.5">
      <c r="A20" s="25"/>
      <c r="B20" s="25"/>
      <c r="C20" s="25"/>
      <c r="D20" s="26"/>
      <c r="E20" s="51" t="s">
        <v>394</v>
      </c>
      <c r="F20" s="63">
        <f>SUM(F10+F16)</f>
        <v>190000</v>
      </c>
      <c r="G20" s="63">
        <f>SUM(G10+G16)</f>
        <v>142500</v>
      </c>
      <c r="H20" s="63">
        <f t="shared" ref="H20" si="6">SUM(H10+H16)</f>
        <v>181500</v>
      </c>
      <c r="I20" s="62">
        <f t="shared" si="2"/>
        <v>95.526315789473685</v>
      </c>
    </row>
    <row r="21" spans="1:9" s="16" customFormat="1" ht="24">
      <c r="A21" s="10" t="s">
        <v>384</v>
      </c>
      <c r="B21" s="13"/>
      <c r="C21" s="13"/>
      <c r="D21" s="14"/>
      <c r="E21" s="52" t="s">
        <v>425</v>
      </c>
      <c r="F21" s="61"/>
      <c r="G21" s="61"/>
      <c r="H21" s="61"/>
      <c r="I21" s="61"/>
    </row>
    <row r="22" spans="1:9" s="20" customFormat="1" ht="13.5">
      <c r="A22" s="17"/>
      <c r="B22" s="42"/>
      <c r="C22" s="17">
        <v>610000</v>
      </c>
      <c r="D22" s="18">
        <v>1</v>
      </c>
      <c r="E22" s="17" t="s">
        <v>182</v>
      </c>
      <c r="F22" s="62">
        <f>SUM(F23+F31)</f>
        <v>1756000</v>
      </c>
      <c r="G22" s="62">
        <f>SUM(G23+G31)</f>
        <v>1317000</v>
      </c>
      <c r="H22" s="62">
        <f t="shared" ref="H22" si="7">SUM(H23+H31)</f>
        <v>1060000</v>
      </c>
      <c r="I22" s="62">
        <f t="shared" ref="I22:I46" si="8">SUM(H22/F22)*100</f>
        <v>60.364464692482912</v>
      </c>
    </row>
    <row r="23" spans="1:9" s="24" customFormat="1" ht="13.5">
      <c r="A23" s="21"/>
      <c r="B23" s="43"/>
      <c r="C23" s="21">
        <v>613000</v>
      </c>
      <c r="D23" s="22" t="s">
        <v>10</v>
      </c>
      <c r="E23" s="21" t="s">
        <v>183</v>
      </c>
      <c r="F23" s="63">
        <f>SUM(F24:F30)</f>
        <v>144000</v>
      </c>
      <c r="G23" s="63">
        <f>SUM(G24:G30)</f>
        <v>108000</v>
      </c>
      <c r="H23" s="63">
        <f t="shared" ref="H23" si="9">SUM(H24:H30)</f>
        <v>115000</v>
      </c>
      <c r="I23" s="62">
        <f t="shared" si="8"/>
        <v>79.861111111111114</v>
      </c>
    </row>
    <row r="24" spans="1:9" s="16" customFormat="1" ht="13.5">
      <c r="A24" s="25"/>
      <c r="B24" s="44" t="s">
        <v>188</v>
      </c>
      <c r="C24" s="25">
        <v>613100</v>
      </c>
      <c r="D24" s="26" t="s">
        <v>12</v>
      </c>
      <c r="E24" s="25" t="s">
        <v>185</v>
      </c>
      <c r="F24" s="65">
        <v>1000</v>
      </c>
      <c r="G24" s="65">
        <f t="shared" ref="G24:G30" si="10">(F24/12)*9</f>
        <v>750</v>
      </c>
      <c r="H24" s="65">
        <v>1000</v>
      </c>
      <c r="I24" s="62">
        <f t="shared" si="8"/>
        <v>100</v>
      </c>
    </row>
    <row r="25" spans="1:9" s="16" customFormat="1" ht="13.5">
      <c r="A25" s="25"/>
      <c r="B25" s="44" t="s">
        <v>190</v>
      </c>
      <c r="C25" s="25">
        <v>613700</v>
      </c>
      <c r="D25" s="26" t="s">
        <v>20</v>
      </c>
      <c r="E25" s="25" t="s">
        <v>408</v>
      </c>
      <c r="F25" s="65">
        <v>10000</v>
      </c>
      <c r="G25" s="65">
        <f t="shared" si="10"/>
        <v>7500</v>
      </c>
      <c r="H25" s="65">
        <v>10000</v>
      </c>
      <c r="I25" s="62">
        <f t="shared" si="8"/>
        <v>100</v>
      </c>
    </row>
    <row r="26" spans="1:9" s="16" customFormat="1" ht="13.5">
      <c r="A26" s="25"/>
      <c r="B26" s="44" t="s">
        <v>188</v>
      </c>
      <c r="C26" s="25">
        <v>613800</v>
      </c>
      <c r="D26" s="26" t="s">
        <v>23</v>
      </c>
      <c r="E26" s="25" t="s">
        <v>189</v>
      </c>
      <c r="F26" s="65">
        <v>14000</v>
      </c>
      <c r="G26" s="65">
        <f t="shared" si="10"/>
        <v>10500</v>
      </c>
      <c r="H26" s="65">
        <v>10000</v>
      </c>
      <c r="I26" s="62">
        <f t="shared" si="8"/>
        <v>71.428571428571431</v>
      </c>
    </row>
    <row r="27" spans="1:9" s="16" customFormat="1" ht="13.5">
      <c r="A27" s="25"/>
      <c r="B27" s="44" t="s">
        <v>205</v>
      </c>
      <c r="C27" s="25">
        <v>613900</v>
      </c>
      <c r="D27" s="26" t="s">
        <v>191</v>
      </c>
      <c r="E27" s="25" t="s">
        <v>219</v>
      </c>
      <c r="F27" s="65">
        <v>70000</v>
      </c>
      <c r="G27" s="65">
        <f t="shared" si="10"/>
        <v>52500</v>
      </c>
      <c r="H27" s="65">
        <v>70000</v>
      </c>
      <c r="I27" s="62">
        <f t="shared" si="8"/>
        <v>100</v>
      </c>
    </row>
    <row r="28" spans="1:9" s="16" customFormat="1" ht="13.5">
      <c r="A28" s="25"/>
      <c r="B28" s="44" t="s">
        <v>188</v>
      </c>
      <c r="C28" s="25">
        <v>613900</v>
      </c>
      <c r="D28" s="26" t="s">
        <v>192</v>
      </c>
      <c r="E28" s="25" t="s">
        <v>448</v>
      </c>
      <c r="F28" s="65">
        <v>500</v>
      </c>
      <c r="G28" s="65">
        <f t="shared" si="10"/>
        <v>375</v>
      </c>
      <c r="H28" s="65">
        <v>500</v>
      </c>
      <c r="I28" s="62">
        <f t="shared" si="8"/>
        <v>100</v>
      </c>
    </row>
    <row r="29" spans="1:9" s="16" customFormat="1" ht="24.75">
      <c r="A29" s="25"/>
      <c r="B29" s="44" t="s">
        <v>188</v>
      </c>
      <c r="C29" s="25">
        <v>613900</v>
      </c>
      <c r="D29" s="26"/>
      <c r="E29" s="81" t="s">
        <v>471</v>
      </c>
      <c r="F29" s="65">
        <v>25000</v>
      </c>
      <c r="G29" s="65">
        <f t="shared" si="10"/>
        <v>18750</v>
      </c>
      <c r="H29" s="65">
        <v>0</v>
      </c>
      <c r="I29" s="62">
        <f t="shared" si="8"/>
        <v>0</v>
      </c>
    </row>
    <row r="30" spans="1:9" s="16" customFormat="1" ht="13.5">
      <c r="A30" s="25"/>
      <c r="B30" s="44" t="s">
        <v>188</v>
      </c>
      <c r="C30" s="25">
        <v>613900</v>
      </c>
      <c r="D30" s="26" t="s">
        <v>193</v>
      </c>
      <c r="E30" s="25" t="s">
        <v>186</v>
      </c>
      <c r="F30" s="65">
        <v>23500</v>
      </c>
      <c r="G30" s="65">
        <f t="shared" si="10"/>
        <v>17625</v>
      </c>
      <c r="H30" s="65">
        <v>23500</v>
      </c>
      <c r="I30" s="62">
        <f t="shared" si="8"/>
        <v>100</v>
      </c>
    </row>
    <row r="31" spans="1:9" s="24" customFormat="1" ht="13.5" customHeight="1">
      <c r="A31" s="21"/>
      <c r="B31" s="43"/>
      <c r="C31" s="21">
        <v>614000</v>
      </c>
      <c r="D31" s="22" t="s">
        <v>29</v>
      </c>
      <c r="E31" s="21" t="s">
        <v>196</v>
      </c>
      <c r="F31" s="63">
        <f>SUM(F32:F43)</f>
        <v>1612000</v>
      </c>
      <c r="G31" s="63">
        <f>SUM(G32:G43)</f>
        <v>1209000</v>
      </c>
      <c r="H31" s="63">
        <f t="shared" ref="H31" si="11">SUM(H32:H43)</f>
        <v>945000</v>
      </c>
      <c r="I31" s="62">
        <f t="shared" si="8"/>
        <v>58.622828784119108</v>
      </c>
    </row>
    <row r="32" spans="1:9" s="16" customFormat="1" ht="24.75">
      <c r="A32" s="25"/>
      <c r="B32" s="44" t="s">
        <v>188</v>
      </c>
      <c r="C32" s="25">
        <v>614100</v>
      </c>
      <c r="D32" s="26"/>
      <c r="E32" s="81" t="s">
        <v>471</v>
      </c>
      <c r="F32" s="65">
        <v>5000</v>
      </c>
      <c r="G32" s="65">
        <f t="shared" ref="G32:G43" si="12">(F32/12)*9</f>
        <v>3750</v>
      </c>
      <c r="H32" s="65">
        <v>0</v>
      </c>
      <c r="I32" s="62">
        <f t="shared" si="8"/>
        <v>0</v>
      </c>
    </row>
    <row r="33" spans="1:9" s="16" customFormat="1" ht="24.75">
      <c r="A33" s="25"/>
      <c r="B33" s="44" t="s">
        <v>188</v>
      </c>
      <c r="C33" s="25">
        <v>614300</v>
      </c>
      <c r="D33" s="26"/>
      <c r="E33" s="81" t="s">
        <v>471</v>
      </c>
      <c r="F33" s="65">
        <v>10000</v>
      </c>
      <c r="G33" s="65">
        <f t="shared" si="12"/>
        <v>7500</v>
      </c>
      <c r="H33" s="65">
        <v>0</v>
      </c>
      <c r="I33" s="62">
        <f t="shared" si="8"/>
        <v>0</v>
      </c>
    </row>
    <row r="34" spans="1:9" s="16" customFormat="1" ht="13.5">
      <c r="A34" s="25"/>
      <c r="B34" s="44" t="s">
        <v>197</v>
      </c>
      <c r="C34" s="25">
        <v>614400</v>
      </c>
      <c r="D34" s="26" t="s">
        <v>31</v>
      </c>
      <c r="E34" s="25" t="s">
        <v>199</v>
      </c>
      <c r="F34" s="65">
        <v>10000</v>
      </c>
      <c r="G34" s="65">
        <f t="shared" si="12"/>
        <v>7500</v>
      </c>
      <c r="H34" s="65">
        <v>10000</v>
      </c>
      <c r="I34" s="62">
        <f t="shared" si="8"/>
        <v>100</v>
      </c>
    </row>
    <row r="35" spans="1:9" s="16" customFormat="1" ht="13.5">
      <c r="A35" s="25"/>
      <c r="B35" s="44" t="s">
        <v>188</v>
      </c>
      <c r="C35" s="25">
        <v>614400</v>
      </c>
      <c r="D35" s="26" t="s">
        <v>198</v>
      </c>
      <c r="E35" s="25" t="s">
        <v>412</v>
      </c>
      <c r="F35" s="65">
        <v>150000</v>
      </c>
      <c r="G35" s="65">
        <f t="shared" si="12"/>
        <v>112500</v>
      </c>
      <c r="H35" s="65">
        <v>150000</v>
      </c>
      <c r="I35" s="62">
        <f t="shared" si="8"/>
        <v>100</v>
      </c>
    </row>
    <row r="36" spans="1:9" s="16" customFormat="1" ht="13.5">
      <c r="A36" s="25"/>
      <c r="B36" s="44" t="s">
        <v>248</v>
      </c>
      <c r="C36" s="25">
        <v>614400</v>
      </c>
      <c r="D36" s="26" t="s">
        <v>201</v>
      </c>
      <c r="E36" s="25" t="s">
        <v>457</v>
      </c>
      <c r="F36" s="65">
        <v>15000</v>
      </c>
      <c r="G36" s="65">
        <f t="shared" si="12"/>
        <v>11250</v>
      </c>
      <c r="H36" s="65">
        <v>15000</v>
      </c>
      <c r="I36" s="62">
        <f t="shared" si="8"/>
        <v>100</v>
      </c>
    </row>
    <row r="37" spans="1:9" s="16" customFormat="1" ht="24" customHeight="1">
      <c r="A37" s="25"/>
      <c r="B37" s="44" t="s">
        <v>188</v>
      </c>
      <c r="C37" s="25">
        <v>614400</v>
      </c>
      <c r="D37" s="26"/>
      <c r="E37" s="81" t="s">
        <v>458</v>
      </c>
      <c r="F37" s="65">
        <v>10000</v>
      </c>
      <c r="G37" s="65">
        <f t="shared" si="12"/>
        <v>7500</v>
      </c>
      <c r="H37" s="65">
        <v>0</v>
      </c>
      <c r="I37" s="62">
        <f t="shared" si="8"/>
        <v>0</v>
      </c>
    </row>
    <row r="38" spans="1:9" s="16" customFormat="1" ht="13.5">
      <c r="A38" s="25"/>
      <c r="B38" s="44" t="s">
        <v>200</v>
      </c>
      <c r="C38" s="25">
        <v>614500</v>
      </c>
      <c r="D38" s="26" t="s">
        <v>203</v>
      </c>
      <c r="E38" s="25" t="s">
        <v>202</v>
      </c>
      <c r="F38" s="65">
        <v>550000</v>
      </c>
      <c r="G38" s="65">
        <f t="shared" si="12"/>
        <v>412500</v>
      </c>
      <c r="H38" s="65">
        <v>550000</v>
      </c>
      <c r="I38" s="62">
        <f t="shared" si="8"/>
        <v>100</v>
      </c>
    </row>
    <row r="39" spans="1:9" s="16" customFormat="1" ht="13.5">
      <c r="A39" s="25"/>
      <c r="B39" s="44" t="s">
        <v>188</v>
      </c>
      <c r="C39" s="25">
        <v>614500</v>
      </c>
      <c r="D39" s="26" t="s">
        <v>206</v>
      </c>
      <c r="E39" s="25" t="s">
        <v>204</v>
      </c>
      <c r="F39" s="65">
        <v>43000</v>
      </c>
      <c r="G39" s="65">
        <f t="shared" si="12"/>
        <v>32250</v>
      </c>
      <c r="H39" s="65">
        <v>50000</v>
      </c>
      <c r="I39" s="62">
        <f t="shared" si="8"/>
        <v>116.27906976744187</v>
      </c>
    </row>
    <row r="40" spans="1:9" s="16" customFormat="1" ht="13.5">
      <c r="A40" s="25"/>
      <c r="B40" s="44" t="s">
        <v>188</v>
      </c>
      <c r="C40" s="25">
        <v>614700</v>
      </c>
      <c r="D40" s="26" t="s">
        <v>209</v>
      </c>
      <c r="E40" s="25" t="s">
        <v>573</v>
      </c>
      <c r="F40" s="65">
        <v>0</v>
      </c>
      <c r="G40" s="65">
        <f t="shared" si="12"/>
        <v>0</v>
      </c>
      <c r="H40" s="65">
        <v>10000</v>
      </c>
      <c r="I40" s="62"/>
    </row>
    <row r="41" spans="1:9" s="16" customFormat="1" ht="13.5">
      <c r="A41" s="25"/>
      <c r="B41" s="44" t="s">
        <v>205</v>
      </c>
      <c r="C41" s="25">
        <v>614800</v>
      </c>
      <c r="D41" s="26" t="s">
        <v>211</v>
      </c>
      <c r="E41" s="25" t="s">
        <v>207</v>
      </c>
      <c r="F41" s="65">
        <v>675000</v>
      </c>
      <c r="G41" s="65">
        <f t="shared" si="12"/>
        <v>506250</v>
      </c>
      <c r="H41" s="65">
        <v>50000</v>
      </c>
      <c r="I41" s="62">
        <f t="shared" si="8"/>
        <v>7.4074074074074066</v>
      </c>
    </row>
    <row r="42" spans="1:9" s="16" customFormat="1" ht="13.5">
      <c r="A42" s="25"/>
      <c r="B42" s="44" t="s">
        <v>208</v>
      </c>
      <c r="C42" s="25">
        <v>614800</v>
      </c>
      <c r="D42" s="26" t="s">
        <v>233</v>
      </c>
      <c r="E42" s="25" t="s">
        <v>210</v>
      </c>
      <c r="F42" s="65">
        <v>114000</v>
      </c>
      <c r="G42" s="65">
        <f t="shared" si="12"/>
        <v>85500</v>
      </c>
      <c r="H42" s="65">
        <v>100000</v>
      </c>
      <c r="I42" s="62">
        <f t="shared" si="8"/>
        <v>87.719298245614027</v>
      </c>
    </row>
    <row r="43" spans="1:9" s="16" customFormat="1" ht="13.5">
      <c r="A43" s="25"/>
      <c r="B43" s="44" t="s">
        <v>208</v>
      </c>
      <c r="C43" s="25">
        <v>614800</v>
      </c>
      <c r="D43" s="26" t="s">
        <v>234</v>
      </c>
      <c r="E43" s="25" t="s">
        <v>212</v>
      </c>
      <c r="F43" s="65">
        <v>30000</v>
      </c>
      <c r="G43" s="65">
        <f t="shared" si="12"/>
        <v>22500</v>
      </c>
      <c r="H43" s="65">
        <v>10000</v>
      </c>
      <c r="I43" s="62">
        <f t="shared" si="8"/>
        <v>33.333333333333329</v>
      </c>
    </row>
    <row r="44" spans="1:9" s="24" customFormat="1" ht="13.5">
      <c r="A44" s="21"/>
      <c r="B44" s="43"/>
      <c r="C44" s="21">
        <v>821000</v>
      </c>
      <c r="D44" s="22">
        <v>2</v>
      </c>
      <c r="E44" s="51" t="s">
        <v>213</v>
      </c>
      <c r="F44" s="63">
        <f>SUM(F45)</f>
        <v>0</v>
      </c>
      <c r="G44" s="63">
        <f>SUM(G45)</f>
        <v>0</v>
      </c>
      <c r="H44" s="63">
        <f t="shared" ref="H44" si="13">SUM(H45)</f>
        <v>40000</v>
      </c>
      <c r="I44" s="62"/>
    </row>
    <row r="45" spans="1:9" s="16" customFormat="1" ht="13.5">
      <c r="A45" s="25"/>
      <c r="B45" s="44" t="s">
        <v>188</v>
      </c>
      <c r="C45" s="25">
        <v>821300</v>
      </c>
      <c r="D45" s="26" t="s">
        <v>54</v>
      </c>
      <c r="E45" s="25" t="s">
        <v>572</v>
      </c>
      <c r="F45" s="65">
        <v>0</v>
      </c>
      <c r="G45" s="65">
        <f t="shared" ref="G45" si="14">(F45/12)*9</f>
        <v>0</v>
      </c>
      <c r="H45" s="65">
        <v>40000</v>
      </c>
      <c r="I45" s="62"/>
    </row>
    <row r="46" spans="1:9" s="16" customFormat="1" ht="13.5">
      <c r="A46" s="25"/>
      <c r="B46" s="44"/>
      <c r="C46" s="25"/>
      <c r="D46" s="26"/>
      <c r="E46" s="51" t="s">
        <v>395</v>
      </c>
      <c r="F46" s="63">
        <f>SUM(F22)</f>
        <v>1756000</v>
      </c>
      <c r="G46" s="63">
        <f>SUM(G22)</f>
        <v>1317000</v>
      </c>
      <c r="H46" s="63">
        <f>SUM(H22+H45)</f>
        <v>1100000</v>
      </c>
      <c r="I46" s="62">
        <f t="shared" si="8"/>
        <v>62.642369020501143</v>
      </c>
    </row>
    <row r="47" spans="1:9" s="16" customFormat="1" ht="12.75">
      <c r="A47" s="10" t="s">
        <v>385</v>
      </c>
      <c r="B47" s="13"/>
      <c r="C47" s="13"/>
      <c r="D47" s="14"/>
      <c r="E47" s="52" t="s">
        <v>426</v>
      </c>
      <c r="F47" s="61"/>
      <c r="G47" s="61"/>
      <c r="H47" s="61"/>
      <c r="I47" s="61"/>
    </row>
    <row r="48" spans="1:9" s="20" customFormat="1" ht="13.5">
      <c r="A48" s="17"/>
      <c r="B48" s="42"/>
      <c r="C48" s="17">
        <v>610000</v>
      </c>
      <c r="D48" s="18">
        <v>1</v>
      </c>
      <c r="E48" s="17" t="s">
        <v>182</v>
      </c>
      <c r="F48" s="62">
        <f>SUM(F49+F55)</f>
        <v>3441500</v>
      </c>
      <c r="G48" s="62">
        <f>SUM(G49+G55)</f>
        <v>2581125</v>
      </c>
      <c r="H48" s="62">
        <f t="shared" ref="H48" si="15">SUM(H49+H55)</f>
        <v>3660800</v>
      </c>
      <c r="I48" s="62">
        <f t="shared" ref="I48:I103" si="16">SUM(H48/F48)*100</f>
        <v>106.37222141508063</v>
      </c>
    </row>
    <row r="49" spans="1:9" s="24" customFormat="1" ht="13.5">
      <c r="A49" s="21"/>
      <c r="B49" s="43"/>
      <c r="C49" s="21">
        <v>613000</v>
      </c>
      <c r="D49" s="22" t="s">
        <v>10</v>
      </c>
      <c r="E49" s="21" t="s">
        <v>183</v>
      </c>
      <c r="F49" s="63">
        <f>SUM(F50:F54)</f>
        <v>181000</v>
      </c>
      <c r="G49" s="63">
        <f>SUM(G50:G54)</f>
        <v>135750</v>
      </c>
      <c r="H49" s="63">
        <f t="shared" ref="H49" si="17">SUM(H50:H54)</f>
        <v>161000</v>
      </c>
      <c r="I49" s="62">
        <f t="shared" si="16"/>
        <v>88.950276243093924</v>
      </c>
    </row>
    <row r="50" spans="1:9" s="16" customFormat="1" ht="13.5">
      <c r="A50" s="25"/>
      <c r="B50" s="44" t="s">
        <v>188</v>
      </c>
      <c r="C50" s="25">
        <v>613100</v>
      </c>
      <c r="D50" s="26" t="s">
        <v>12</v>
      </c>
      <c r="E50" s="25" t="s">
        <v>185</v>
      </c>
      <c r="F50" s="65">
        <v>1000</v>
      </c>
      <c r="G50" s="65">
        <f t="shared" ref="G50:G54" si="18">(F50/12)*9</f>
        <v>750</v>
      </c>
      <c r="H50" s="65">
        <v>1000</v>
      </c>
      <c r="I50" s="62">
        <f t="shared" si="16"/>
        <v>100</v>
      </c>
    </row>
    <row r="51" spans="1:9" s="16" customFormat="1" ht="13.5">
      <c r="A51" s="25"/>
      <c r="B51" s="44" t="s">
        <v>225</v>
      </c>
      <c r="C51" s="25">
        <v>613500</v>
      </c>
      <c r="D51" s="26" t="s">
        <v>20</v>
      </c>
      <c r="E51" s="25" t="s">
        <v>226</v>
      </c>
      <c r="F51" s="65">
        <v>155000</v>
      </c>
      <c r="G51" s="65">
        <f t="shared" si="18"/>
        <v>116250</v>
      </c>
      <c r="H51" s="65">
        <v>155000</v>
      </c>
      <c r="I51" s="62">
        <f t="shared" si="16"/>
        <v>100</v>
      </c>
    </row>
    <row r="52" spans="1:9" s="16" customFormat="1" ht="13.5">
      <c r="A52" s="25"/>
      <c r="B52" s="44" t="s">
        <v>188</v>
      </c>
      <c r="C52" s="25">
        <v>613900</v>
      </c>
      <c r="D52" s="26" t="s">
        <v>23</v>
      </c>
      <c r="E52" s="25" t="s">
        <v>448</v>
      </c>
      <c r="F52" s="65">
        <v>500</v>
      </c>
      <c r="G52" s="65">
        <f t="shared" si="18"/>
        <v>375</v>
      </c>
      <c r="H52" s="65">
        <v>500</v>
      </c>
      <c r="I52" s="62">
        <f t="shared" si="16"/>
        <v>100</v>
      </c>
    </row>
    <row r="53" spans="1:9" s="16" customFormat="1" ht="13.5">
      <c r="A53" s="25"/>
      <c r="B53" s="44" t="s">
        <v>188</v>
      </c>
      <c r="C53" s="25">
        <v>613900</v>
      </c>
      <c r="D53" s="26" t="s">
        <v>191</v>
      </c>
      <c r="E53" s="25" t="s">
        <v>186</v>
      </c>
      <c r="F53" s="65">
        <v>4500</v>
      </c>
      <c r="G53" s="65">
        <f t="shared" si="18"/>
        <v>3375</v>
      </c>
      <c r="H53" s="65">
        <v>4500</v>
      </c>
      <c r="I53" s="62">
        <f t="shared" si="16"/>
        <v>100</v>
      </c>
    </row>
    <row r="54" spans="1:9" s="16" customFormat="1" ht="24.75">
      <c r="A54" s="25"/>
      <c r="B54" s="44" t="s">
        <v>188</v>
      </c>
      <c r="C54" s="25">
        <v>613900</v>
      </c>
      <c r="D54" s="26"/>
      <c r="E54" s="81" t="s">
        <v>491</v>
      </c>
      <c r="F54" s="65">
        <v>20000</v>
      </c>
      <c r="G54" s="65">
        <f t="shared" si="18"/>
        <v>15000</v>
      </c>
      <c r="H54" s="65">
        <v>0</v>
      </c>
      <c r="I54" s="62">
        <f t="shared" si="16"/>
        <v>0</v>
      </c>
    </row>
    <row r="55" spans="1:9" s="24" customFormat="1" ht="13.5" customHeight="1">
      <c r="A55" s="21"/>
      <c r="B55" s="43"/>
      <c r="C55" s="21">
        <v>614000</v>
      </c>
      <c r="D55" s="22" t="s">
        <v>29</v>
      </c>
      <c r="E55" s="21" t="s">
        <v>196</v>
      </c>
      <c r="F55" s="63">
        <f>SUM(F56:F103)</f>
        <v>3260500</v>
      </c>
      <c r="G55" s="63">
        <f>SUM(G56:G103)</f>
        <v>2445375</v>
      </c>
      <c r="H55" s="63">
        <f>SUM(H56:H103)</f>
        <v>3499800</v>
      </c>
      <c r="I55" s="62">
        <f t="shared" si="16"/>
        <v>107.33936512804785</v>
      </c>
    </row>
    <row r="56" spans="1:9" s="16" customFormat="1" ht="13.5">
      <c r="A56" s="25"/>
      <c r="B56" s="44" t="s">
        <v>243</v>
      </c>
      <c r="C56" s="25">
        <v>614100</v>
      </c>
      <c r="D56" s="26" t="s">
        <v>31</v>
      </c>
      <c r="E56" s="25" t="s">
        <v>257</v>
      </c>
      <c r="F56" s="65">
        <v>9000</v>
      </c>
      <c r="G56" s="65">
        <f t="shared" ref="G56:G103" si="19">(F56/12)*9</f>
        <v>6750</v>
      </c>
      <c r="H56" s="65">
        <v>9000</v>
      </c>
      <c r="I56" s="62">
        <f t="shared" si="16"/>
        <v>100</v>
      </c>
    </row>
    <row r="57" spans="1:9" s="16" customFormat="1" ht="13.5">
      <c r="A57" s="25"/>
      <c r="B57" s="44">
        <v>1091</v>
      </c>
      <c r="C57" s="25">
        <v>614100</v>
      </c>
      <c r="D57" s="26" t="s">
        <v>198</v>
      </c>
      <c r="E57" s="25" t="s">
        <v>544</v>
      </c>
      <c r="F57" s="65">
        <v>0</v>
      </c>
      <c r="G57" s="65">
        <f t="shared" si="19"/>
        <v>0</v>
      </c>
      <c r="H57" s="65">
        <v>30000</v>
      </c>
      <c r="I57" s="62"/>
    </row>
    <row r="58" spans="1:9" s="16" customFormat="1" ht="13.5">
      <c r="A58" s="25"/>
      <c r="B58" s="44" t="s">
        <v>228</v>
      </c>
      <c r="C58" s="25">
        <v>614200</v>
      </c>
      <c r="D58" s="26" t="s">
        <v>201</v>
      </c>
      <c r="E58" s="25" t="s">
        <v>317</v>
      </c>
      <c r="F58" s="65">
        <v>120000</v>
      </c>
      <c r="G58" s="65">
        <f t="shared" si="19"/>
        <v>90000</v>
      </c>
      <c r="H58" s="65">
        <v>152000</v>
      </c>
      <c r="I58" s="62">
        <f t="shared" si="16"/>
        <v>126.66666666666666</v>
      </c>
    </row>
    <row r="59" spans="1:9" s="16" customFormat="1" ht="13.5">
      <c r="A59" s="25"/>
      <c r="B59" s="44" t="s">
        <v>228</v>
      </c>
      <c r="C59" s="25">
        <v>614200</v>
      </c>
      <c r="D59" s="57" t="s">
        <v>203</v>
      </c>
      <c r="E59" s="25" t="s">
        <v>316</v>
      </c>
      <c r="F59" s="65">
        <v>250000</v>
      </c>
      <c r="G59" s="65">
        <f t="shared" si="19"/>
        <v>187500</v>
      </c>
      <c r="H59" s="65">
        <v>250000</v>
      </c>
      <c r="I59" s="62">
        <f t="shared" si="16"/>
        <v>100</v>
      </c>
    </row>
    <row r="60" spans="1:9" s="16" customFormat="1" ht="13.5">
      <c r="A60" s="25"/>
      <c r="B60" s="44" t="s">
        <v>228</v>
      </c>
      <c r="C60" s="25">
        <v>614200</v>
      </c>
      <c r="D60" s="26" t="s">
        <v>206</v>
      </c>
      <c r="E60" s="25" t="s">
        <v>368</v>
      </c>
      <c r="F60" s="65">
        <v>55180</v>
      </c>
      <c r="G60" s="65">
        <f t="shared" si="19"/>
        <v>41385</v>
      </c>
      <c r="H60" s="65">
        <v>55000</v>
      </c>
      <c r="I60" s="62">
        <f t="shared" si="16"/>
        <v>99.673794853207681</v>
      </c>
    </row>
    <row r="61" spans="1:9" s="16" customFormat="1" ht="13.5">
      <c r="A61" s="25"/>
      <c r="B61" s="44" t="s">
        <v>229</v>
      </c>
      <c r="C61" s="25">
        <v>614200</v>
      </c>
      <c r="D61" s="26" t="s">
        <v>209</v>
      </c>
      <c r="E61" s="25" t="s">
        <v>314</v>
      </c>
      <c r="F61" s="65">
        <v>35300</v>
      </c>
      <c r="G61" s="65">
        <f t="shared" si="19"/>
        <v>26475</v>
      </c>
      <c r="H61" s="65">
        <v>35300</v>
      </c>
      <c r="I61" s="62">
        <f t="shared" si="16"/>
        <v>100</v>
      </c>
    </row>
    <row r="62" spans="1:9" s="16" customFormat="1" ht="13.5">
      <c r="A62" s="25"/>
      <c r="B62" s="44" t="s">
        <v>229</v>
      </c>
      <c r="C62" s="25">
        <v>614200</v>
      </c>
      <c r="D62" s="26" t="s">
        <v>211</v>
      </c>
      <c r="E62" s="25" t="s">
        <v>230</v>
      </c>
      <c r="F62" s="65">
        <v>3700</v>
      </c>
      <c r="G62" s="65">
        <f t="shared" si="19"/>
        <v>2775</v>
      </c>
      <c r="H62" s="65">
        <v>5000</v>
      </c>
      <c r="I62" s="62">
        <f t="shared" si="16"/>
        <v>135.13513513513513</v>
      </c>
    </row>
    <row r="63" spans="1:9" s="16" customFormat="1" ht="13.5">
      <c r="A63" s="25"/>
      <c r="B63" s="44">
        <v>1091</v>
      </c>
      <c r="C63" s="25">
        <v>614200</v>
      </c>
      <c r="D63" s="26" t="s">
        <v>233</v>
      </c>
      <c r="E63" s="25" t="s">
        <v>347</v>
      </c>
      <c r="F63" s="65">
        <v>850000</v>
      </c>
      <c r="G63" s="65">
        <f t="shared" si="19"/>
        <v>637500</v>
      </c>
      <c r="H63" s="65">
        <v>850000</v>
      </c>
      <c r="I63" s="62">
        <f t="shared" si="16"/>
        <v>100</v>
      </c>
    </row>
    <row r="64" spans="1:9" s="16" customFormat="1" ht="13.5">
      <c r="A64" s="25"/>
      <c r="B64" s="44">
        <v>1091</v>
      </c>
      <c r="C64" s="25">
        <v>614200</v>
      </c>
      <c r="D64" s="26" t="s">
        <v>234</v>
      </c>
      <c r="E64" s="25" t="s">
        <v>231</v>
      </c>
      <c r="F64" s="65">
        <v>2000</v>
      </c>
      <c r="G64" s="65">
        <f t="shared" si="19"/>
        <v>1500</v>
      </c>
      <c r="H64" s="65">
        <v>5000</v>
      </c>
      <c r="I64" s="62">
        <f t="shared" si="16"/>
        <v>250</v>
      </c>
    </row>
    <row r="65" spans="1:9" s="16" customFormat="1" ht="15" customHeight="1">
      <c r="A65" s="25"/>
      <c r="B65" s="44">
        <v>1091</v>
      </c>
      <c r="C65" s="25">
        <v>614200</v>
      </c>
      <c r="D65" s="26" t="s">
        <v>235</v>
      </c>
      <c r="E65" s="81" t="s">
        <v>472</v>
      </c>
      <c r="F65" s="65">
        <v>25000</v>
      </c>
      <c r="G65" s="65">
        <f t="shared" si="19"/>
        <v>18750</v>
      </c>
      <c r="H65" s="65">
        <v>25000</v>
      </c>
      <c r="I65" s="62">
        <f t="shared" si="16"/>
        <v>100</v>
      </c>
    </row>
    <row r="66" spans="1:9" s="16" customFormat="1" ht="12.75" customHeight="1">
      <c r="A66" s="25"/>
      <c r="B66" s="44" t="s">
        <v>232</v>
      </c>
      <c r="C66" s="25">
        <v>614200</v>
      </c>
      <c r="D66" s="26"/>
      <c r="E66" s="81" t="s">
        <v>494</v>
      </c>
      <c r="F66" s="65">
        <v>60000</v>
      </c>
      <c r="G66" s="65">
        <f t="shared" si="19"/>
        <v>45000</v>
      </c>
      <c r="H66" s="65">
        <v>0</v>
      </c>
      <c r="I66" s="62">
        <f t="shared" si="16"/>
        <v>0</v>
      </c>
    </row>
    <row r="67" spans="1:9" s="16" customFormat="1" ht="15" customHeight="1">
      <c r="A67" s="25"/>
      <c r="B67" s="44" t="s">
        <v>195</v>
      </c>
      <c r="C67" s="25">
        <v>614200</v>
      </c>
      <c r="D67" s="26" t="s">
        <v>236</v>
      </c>
      <c r="E67" s="81" t="s">
        <v>473</v>
      </c>
      <c r="F67" s="65">
        <v>15000</v>
      </c>
      <c r="G67" s="65">
        <f t="shared" si="19"/>
        <v>11250</v>
      </c>
      <c r="H67" s="65">
        <v>15000</v>
      </c>
      <c r="I67" s="62">
        <f t="shared" si="16"/>
        <v>100</v>
      </c>
    </row>
    <row r="68" spans="1:9" s="16" customFormat="1" ht="13.5" customHeight="1">
      <c r="A68" s="25"/>
      <c r="B68" s="44" t="s">
        <v>232</v>
      </c>
      <c r="C68" s="25">
        <v>614200</v>
      </c>
      <c r="D68" s="26" t="s">
        <v>237</v>
      </c>
      <c r="E68" s="81" t="s">
        <v>373</v>
      </c>
      <c r="F68" s="65">
        <v>9820</v>
      </c>
      <c r="G68" s="65">
        <f t="shared" si="19"/>
        <v>7365</v>
      </c>
      <c r="H68" s="65">
        <v>15000</v>
      </c>
      <c r="I68" s="62">
        <f t="shared" si="16"/>
        <v>152.74949083503054</v>
      </c>
    </row>
    <row r="69" spans="1:9" s="16" customFormat="1" ht="24.75">
      <c r="A69" s="25"/>
      <c r="B69" s="44">
        <v>1091</v>
      </c>
      <c r="C69" s="25">
        <v>614200</v>
      </c>
      <c r="D69" s="26"/>
      <c r="E69" s="81" t="s">
        <v>436</v>
      </c>
      <c r="F69" s="65">
        <v>15000</v>
      </c>
      <c r="G69" s="65">
        <f t="shared" si="19"/>
        <v>11250</v>
      </c>
      <c r="H69" s="65">
        <v>0</v>
      </c>
      <c r="I69" s="62">
        <f t="shared" si="16"/>
        <v>0</v>
      </c>
    </row>
    <row r="70" spans="1:9" s="16" customFormat="1" ht="13.5">
      <c r="A70" s="25"/>
      <c r="B70" s="44" t="s">
        <v>243</v>
      </c>
      <c r="C70" s="25">
        <v>614300</v>
      </c>
      <c r="D70" s="26" t="s">
        <v>238</v>
      </c>
      <c r="E70" s="25" t="s">
        <v>449</v>
      </c>
      <c r="F70" s="65">
        <v>29000</v>
      </c>
      <c r="G70" s="65">
        <f t="shared" si="19"/>
        <v>21750</v>
      </c>
      <c r="H70" s="65">
        <v>29000</v>
      </c>
      <c r="I70" s="62">
        <f t="shared" si="16"/>
        <v>100</v>
      </c>
    </row>
    <row r="71" spans="1:9" s="16" customFormat="1" ht="13.5">
      <c r="A71" s="25"/>
      <c r="B71" s="44" t="s">
        <v>243</v>
      </c>
      <c r="C71" s="25">
        <v>614300</v>
      </c>
      <c r="D71" s="26" t="s">
        <v>240</v>
      </c>
      <c r="E71" s="25" t="s">
        <v>450</v>
      </c>
      <c r="F71" s="65">
        <v>29000</v>
      </c>
      <c r="G71" s="65">
        <f t="shared" si="19"/>
        <v>21750</v>
      </c>
      <c r="H71" s="65">
        <v>29000</v>
      </c>
      <c r="I71" s="62">
        <f t="shared" si="16"/>
        <v>100</v>
      </c>
    </row>
    <row r="72" spans="1:9" s="16" customFormat="1" ht="13.5">
      <c r="A72" s="25"/>
      <c r="B72" s="44" t="s">
        <v>243</v>
      </c>
      <c r="C72" s="25">
        <v>614300</v>
      </c>
      <c r="D72" s="26" t="s">
        <v>242</v>
      </c>
      <c r="E72" s="25" t="s">
        <v>451</v>
      </c>
      <c r="F72" s="65">
        <v>21000</v>
      </c>
      <c r="G72" s="65">
        <f t="shared" si="19"/>
        <v>15750</v>
      </c>
      <c r="H72" s="65">
        <v>21000</v>
      </c>
      <c r="I72" s="62">
        <f t="shared" si="16"/>
        <v>100</v>
      </c>
    </row>
    <row r="73" spans="1:9" s="16" customFormat="1" ht="13.5">
      <c r="A73" s="25"/>
      <c r="B73" s="44" t="s">
        <v>243</v>
      </c>
      <c r="C73" s="25">
        <v>614300</v>
      </c>
      <c r="D73" s="26" t="s">
        <v>244</v>
      </c>
      <c r="E73" s="25" t="s">
        <v>452</v>
      </c>
      <c r="F73" s="65">
        <v>26000</v>
      </c>
      <c r="G73" s="65">
        <f t="shared" si="19"/>
        <v>19500</v>
      </c>
      <c r="H73" s="65">
        <v>27000</v>
      </c>
      <c r="I73" s="62">
        <f t="shared" si="16"/>
        <v>103.84615384615385</v>
      </c>
    </row>
    <row r="74" spans="1:9" s="16" customFormat="1" ht="24.75">
      <c r="A74" s="25"/>
      <c r="B74" s="44" t="s">
        <v>195</v>
      </c>
      <c r="C74" s="25">
        <v>614300</v>
      </c>
      <c r="D74" s="26" t="s">
        <v>245</v>
      </c>
      <c r="E74" s="81" t="s">
        <v>413</v>
      </c>
      <c r="F74" s="65">
        <v>20000</v>
      </c>
      <c r="G74" s="65">
        <f t="shared" si="19"/>
        <v>15000</v>
      </c>
      <c r="H74" s="65">
        <v>20000</v>
      </c>
      <c r="I74" s="62">
        <f t="shared" si="16"/>
        <v>100</v>
      </c>
    </row>
    <row r="75" spans="1:9" s="16" customFormat="1" ht="13.5">
      <c r="A75" s="25"/>
      <c r="B75" s="44">
        <v>1091</v>
      </c>
      <c r="C75" s="25">
        <v>614300</v>
      </c>
      <c r="D75" s="26" t="s">
        <v>246</v>
      </c>
      <c r="E75" s="25" t="s">
        <v>362</v>
      </c>
      <c r="F75" s="65">
        <v>10000</v>
      </c>
      <c r="G75" s="65">
        <f t="shared" si="19"/>
        <v>7500</v>
      </c>
      <c r="H75" s="65">
        <v>10000</v>
      </c>
      <c r="I75" s="62">
        <f t="shared" si="16"/>
        <v>100</v>
      </c>
    </row>
    <row r="76" spans="1:9" s="16" customFormat="1" ht="26.25" customHeight="1">
      <c r="A76" s="25"/>
      <c r="B76" s="44">
        <v>1091</v>
      </c>
      <c r="C76" s="25">
        <v>614300</v>
      </c>
      <c r="D76" s="26" t="s">
        <v>377</v>
      </c>
      <c r="E76" s="81" t="s">
        <v>495</v>
      </c>
      <c r="F76" s="65">
        <v>30000</v>
      </c>
      <c r="G76" s="65">
        <f t="shared" si="19"/>
        <v>22500</v>
      </c>
      <c r="H76" s="65">
        <v>30000</v>
      </c>
      <c r="I76" s="62">
        <f t="shared" si="16"/>
        <v>100</v>
      </c>
    </row>
    <row r="77" spans="1:9" s="16" customFormat="1" ht="13.5" customHeight="1">
      <c r="A77" s="25"/>
      <c r="B77" s="44" t="s">
        <v>195</v>
      </c>
      <c r="C77" s="25">
        <v>614300</v>
      </c>
      <c r="D77" s="26" t="s">
        <v>249</v>
      </c>
      <c r="E77" s="81" t="s">
        <v>459</v>
      </c>
      <c r="F77" s="65">
        <v>140000</v>
      </c>
      <c r="G77" s="65">
        <f t="shared" si="19"/>
        <v>105000</v>
      </c>
      <c r="H77" s="65">
        <v>130000</v>
      </c>
      <c r="I77" s="62">
        <f t="shared" si="16"/>
        <v>92.857142857142861</v>
      </c>
    </row>
    <row r="78" spans="1:9" s="16" customFormat="1" ht="14.25" customHeight="1">
      <c r="A78" s="25"/>
      <c r="B78" s="44">
        <v>1091</v>
      </c>
      <c r="C78" s="25">
        <v>614300</v>
      </c>
      <c r="D78" s="26" t="s">
        <v>250</v>
      </c>
      <c r="E78" s="81" t="s">
        <v>437</v>
      </c>
      <c r="F78" s="65">
        <v>5000</v>
      </c>
      <c r="G78" s="65">
        <f t="shared" si="19"/>
        <v>3750</v>
      </c>
      <c r="H78" s="65">
        <v>5000</v>
      </c>
      <c r="I78" s="62">
        <f t="shared" si="16"/>
        <v>100</v>
      </c>
    </row>
    <row r="79" spans="1:9" s="16" customFormat="1" ht="13.5">
      <c r="A79" s="25"/>
      <c r="B79" s="44" t="s">
        <v>195</v>
      </c>
      <c r="C79" s="25">
        <v>614300</v>
      </c>
      <c r="D79" s="26" t="s">
        <v>251</v>
      </c>
      <c r="E79" s="25" t="s">
        <v>361</v>
      </c>
      <c r="F79" s="65">
        <v>10000</v>
      </c>
      <c r="G79" s="65">
        <f t="shared" si="19"/>
        <v>7500</v>
      </c>
      <c r="H79" s="65">
        <v>10000</v>
      </c>
      <c r="I79" s="62">
        <f t="shared" si="16"/>
        <v>100</v>
      </c>
    </row>
    <row r="80" spans="1:9" s="16" customFormat="1" ht="13.5">
      <c r="A80" s="25"/>
      <c r="B80" s="45" t="s">
        <v>232</v>
      </c>
      <c r="C80" s="25">
        <v>614300</v>
      </c>
      <c r="D80" s="26" t="s">
        <v>252</v>
      </c>
      <c r="E80" s="25" t="s">
        <v>460</v>
      </c>
      <c r="F80" s="65">
        <v>140000</v>
      </c>
      <c r="G80" s="65">
        <f t="shared" si="19"/>
        <v>105000</v>
      </c>
      <c r="H80" s="65">
        <v>181000</v>
      </c>
      <c r="I80" s="62">
        <f t="shared" si="16"/>
        <v>129.28571428571431</v>
      </c>
    </row>
    <row r="81" spans="1:9" s="16" customFormat="1" ht="13.5">
      <c r="A81" s="25"/>
      <c r="B81" s="45" t="s">
        <v>232</v>
      </c>
      <c r="C81" s="25">
        <v>614300</v>
      </c>
      <c r="D81" s="26" t="s">
        <v>253</v>
      </c>
      <c r="E81" s="25" t="s">
        <v>453</v>
      </c>
      <c r="F81" s="65">
        <v>163000</v>
      </c>
      <c r="G81" s="65">
        <f t="shared" si="19"/>
        <v>122250</v>
      </c>
      <c r="H81" s="65">
        <v>200000</v>
      </c>
      <c r="I81" s="62">
        <f t="shared" si="16"/>
        <v>122.69938650306749</v>
      </c>
    </row>
    <row r="82" spans="1:9" s="16" customFormat="1" ht="13.5">
      <c r="A82" s="25"/>
      <c r="B82" s="45" t="s">
        <v>232</v>
      </c>
      <c r="C82" s="25">
        <v>614300</v>
      </c>
      <c r="D82" s="26" t="s">
        <v>254</v>
      </c>
      <c r="E82" s="25" t="s">
        <v>545</v>
      </c>
      <c r="F82" s="65">
        <v>0</v>
      </c>
      <c r="G82" s="65">
        <f t="shared" ref="G82" si="20">(F82/12)*9</f>
        <v>0</v>
      </c>
      <c r="H82" s="65">
        <v>50000</v>
      </c>
      <c r="I82" s="62"/>
    </row>
    <row r="83" spans="1:9" s="16" customFormat="1" ht="13.5">
      <c r="A83" s="25"/>
      <c r="B83" s="45" t="s">
        <v>232</v>
      </c>
      <c r="C83" s="25">
        <v>614300</v>
      </c>
      <c r="D83" s="26" t="s">
        <v>255</v>
      </c>
      <c r="E83" s="25" t="s">
        <v>461</v>
      </c>
      <c r="F83" s="65">
        <v>40000</v>
      </c>
      <c r="G83" s="65">
        <f t="shared" si="19"/>
        <v>30000</v>
      </c>
      <c r="H83" s="65">
        <v>40000</v>
      </c>
      <c r="I83" s="62">
        <f t="shared" si="16"/>
        <v>100</v>
      </c>
    </row>
    <row r="84" spans="1:9" s="16" customFormat="1" ht="13.5">
      <c r="A84" s="25"/>
      <c r="B84" s="44" t="s">
        <v>229</v>
      </c>
      <c r="C84" s="25">
        <v>614300</v>
      </c>
      <c r="D84" s="26" t="s">
        <v>256</v>
      </c>
      <c r="E84" s="25" t="s">
        <v>239</v>
      </c>
      <c r="F84" s="65">
        <v>20500</v>
      </c>
      <c r="G84" s="65">
        <f t="shared" si="19"/>
        <v>15375</v>
      </c>
      <c r="H84" s="65">
        <v>20500</v>
      </c>
      <c r="I84" s="62">
        <f t="shared" si="16"/>
        <v>100</v>
      </c>
    </row>
    <row r="85" spans="1:9" s="16" customFormat="1" ht="13.5">
      <c r="A85" s="25"/>
      <c r="B85" s="44">
        <v>1091</v>
      </c>
      <c r="C85" s="25">
        <v>614300</v>
      </c>
      <c r="D85" s="26" t="s">
        <v>378</v>
      </c>
      <c r="E85" s="25" t="s">
        <v>356</v>
      </c>
      <c r="F85" s="65">
        <v>5000</v>
      </c>
      <c r="G85" s="65">
        <f t="shared" si="19"/>
        <v>3750</v>
      </c>
      <c r="H85" s="65">
        <v>5000</v>
      </c>
      <c r="I85" s="62">
        <f t="shared" si="16"/>
        <v>100</v>
      </c>
    </row>
    <row r="86" spans="1:9" s="16" customFormat="1" ht="13.5" hidden="1">
      <c r="A86" s="25"/>
      <c r="B86" s="44"/>
      <c r="C86" s="25"/>
      <c r="D86" s="26"/>
      <c r="E86" s="25" t="s">
        <v>454</v>
      </c>
      <c r="F86" s="65">
        <v>0</v>
      </c>
      <c r="G86" s="65">
        <f t="shared" si="19"/>
        <v>0</v>
      </c>
      <c r="H86" s="65"/>
      <c r="I86" s="62" t="e">
        <f t="shared" si="16"/>
        <v>#DIV/0!</v>
      </c>
    </row>
    <row r="87" spans="1:9" s="16" customFormat="1" ht="13.5" hidden="1">
      <c r="A87" s="25"/>
      <c r="B87" s="44"/>
      <c r="C87" s="25"/>
      <c r="D87" s="26" t="s">
        <v>378</v>
      </c>
      <c r="E87" s="25" t="s">
        <v>455</v>
      </c>
      <c r="F87" s="65">
        <v>0</v>
      </c>
      <c r="G87" s="65">
        <f t="shared" si="19"/>
        <v>0</v>
      </c>
      <c r="H87" s="65"/>
      <c r="I87" s="62" t="e">
        <f t="shared" si="16"/>
        <v>#DIV/0!</v>
      </c>
    </row>
    <row r="88" spans="1:9" s="16" customFormat="1" ht="13.5" hidden="1">
      <c r="A88" s="25"/>
      <c r="B88" s="44"/>
      <c r="C88" s="25"/>
      <c r="D88" s="26" t="s">
        <v>315</v>
      </c>
      <c r="E88" s="25" t="s">
        <v>456</v>
      </c>
      <c r="F88" s="65">
        <v>0</v>
      </c>
      <c r="G88" s="65">
        <f t="shared" si="19"/>
        <v>0</v>
      </c>
      <c r="H88" s="65"/>
      <c r="I88" s="62" t="e">
        <f t="shared" si="16"/>
        <v>#DIV/0!</v>
      </c>
    </row>
    <row r="89" spans="1:9" s="16" customFormat="1" ht="13.5">
      <c r="A89" s="25"/>
      <c r="B89" s="44" t="s">
        <v>195</v>
      </c>
      <c r="C89" s="25">
        <v>614300</v>
      </c>
      <c r="D89" s="26" t="s">
        <v>315</v>
      </c>
      <c r="E89" s="25" t="s">
        <v>333</v>
      </c>
      <c r="F89" s="65">
        <v>25000</v>
      </c>
      <c r="G89" s="65">
        <f t="shared" si="19"/>
        <v>18750</v>
      </c>
      <c r="H89" s="65">
        <v>25000</v>
      </c>
      <c r="I89" s="62">
        <f t="shared" si="16"/>
        <v>100</v>
      </c>
    </row>
    <row r="90" spans="1:9" s="16" customFormat="1" ht="13.5">
      <c r="A90" s="25"/>
      <c r="B90" s="44" t="s">
        <v>258</v>
      </c>
      <c r="C90" s="25">
        <v>614300</v>
      </c>
      <c r="D90" s="26" t="s">
        <v>486</v>
      </c>
      <c r="E90" s="25" t="s">
        <v>259</v>
      </c>
      <c r="F90" s="65">
        <v>80000</v>
      </c>
      <c r="G90" s="65">
        <f t="shared" si="19"/>
        <v>60000</v>
      </c>
      <c r="H90" s="65">
        <v>70000</v>
      </c>
      <c r="I90" s="62">
        <f t="shared" si="16"/>
        <v>87.5</v>
      </c>
    </row>
    <row r="91" spans="1:9" s="16" customFormat="1" ht="13.5">
      <c r="A91" s="25"/>
      <c r="B91" s="44" t="s">
        <v>248</v>
      </c>
      <c r="C91" s="25">
        <v>614300</v>
      </c>
      <c r="D91" s="26" t="s">
        <v>360</v>
      </c>
      <c r="E91" s="25" t="s">
        <v>306</v>
      </c>
      <c r="F91" s="65">
        <v>9000</v>
      </c>
      <c r="G91" s="65">
        <f t="shared" si="19"/>
        <v>6750</v>
      </c>
      <c r="H91" s="65">
        <v>9000</v>
      </c>
      <c r="I91" s="62">
        <f t="shared" si="16"/>
        <v>100</v>
      </c>
    </row>
    <row r="92" spans="1:9" s="16" customFormat="1" ht="13.5">
      <c r="A92" s="25"/>
      <c r="B92" s="44">
        <v>1091</v>
      </c>
      <c r="C92" s="25">
        <v>614400</v>
      </c>
      <c r="D92" s="26" t="s">
        <v>366</v>
      </c>
      <c r="E92" s="25" t="s">
        <v>241</v>
      </c>
      <c r="F92" s="65">
        <v>46000</v>
      </c>
      <c r="G92" s="65">
        <f t="shared" si="19"/>
        <v>34500</v>
      </c>
      <c r="H92" s="65">
        <v>46000</v>
      </c>
      <c r="I92" s="62">
        <f t="shared" si="16"/>
        <v>100</v>
      </c>
    </row>
    <row r="93" spans="1:9" s="16" customFormat="1" ht="13.5" customHeight="1">
      <c r="A93" s="25"/>
      <c r="B93" s="44" t="s">
        <v>184</v>
      </c>
      <c r="C93" s="25">
        <v>614400</v>
      </c>
      <c r="D93" s="26"/>
      <c r="E93" s="81" t="s">
        <v>541</v>
      </c>
      <c r="F93" s="65">
        <v>10000</v>
      </c>
      <c r="G93" s="65">
        <f t="shared" si="19"/>
        <v>7500</v>
      </c>
      <c r="H93" s="65">
        <v>0</v>
      </c>
      <c r="I93" s="62">
        <f t="shared" si="16"/>
        <v>0</v>
      </c>
    </row>
    <row r="94" spans="1:9" s="16" customFormat="1" ht="13.5">
      <c r="A94" s="25"/>
      <c r="B94" s="44" t="s">
        <v>247</v>
      </c>
      <c r="C94" s="25">
        <v>614400</v>
      </c>
      <c r="D94" s="26" t="s">
        <v>371</v>
      </c>
      <c r="E94" s="25" t="s">
        <v>334</v>
      </c>
      <c r="F94" s="65">
        <v>406000</v>
      </c>
      <c r="G94" s="65">
        <f t="shared" si="19"/>
        <v>304500</v>
      </c>
      <c r="H94" s="65">
        <v>550000</v>
      </c>
      <c r="I94" s="62">
        <f t="shared" si="16"/>
        <v>135.46798029556649</v>
      </c>
    </row>
    <row r="95" spans="1:9" s="16" customFormat="1" ht="13.5">
      <c r="A95" s="25"/>
      <c r="B95" s="44" t="s">
        <v>248</v>
      </c>
      <c r="C95" s="25">
        <v>614400</v>
      </c>
      <c r="D95" s="26" t="s">
        <v>372</v>
      </c>
      <c r="E95" s="25" t="s">
        <v>357</v>
      </c>
      <c r="F95" s="65">
        <v>360000</v>
      </c>
      <c r="G95" s="65">
        <f t="shared" si="19"/>
        <v>270000</v>
      </c>
      <c r="H95" s="65">
        <v>390000</v>
      </c>
      <c r="I95" s="62">
        <f t="shared" si="16"/>
        <v>108.33333333333333</v>
      </c>
    </row>
    <row r="96" spans="1:9" s="16" customFormat="1" ht="13.5">
      <c r="A96" s="25"/>
      <c r="B96" s="44" t="s">
        <v>248</v>
      </c>
      <c r="C96" s="25">
        <v>614400</v>
      </c>
      <c r="D96" s="26" t="s">
        <v>474</v>
      </c>
      <c r="E96" s="25" t="s">
        <v>335</v>
      </c>
      <c r="F96" s="65">
        <v>32000</v>
      </c>
      <c r="G96" s="65">
        <f t="shared" si="19"/>
        <v>24000</v>
      </c>
      <c r="H96" s="65">
        <v>32000</v>
      </c>
      <c r="I96" s="62">
        <f t="shared" si="16"/>
        <v>100</v>
      </c>
    </row>
    <row r="97" spans="1:9" s="16" customFormat="1" ht="13.5">
      <c r="A97" s="25"/>
      <c r="B97" s="44" t="s">
        <v>248</v>
      </c>
      <c r="C97" s="25">
        <v>614400</v>
      </c>
      <c r="D97" s="26" t="s">
        <v>475</v>
      </c>
      <c r="E97" s="25" t="s">
        <v>336</v>
      </c>
      <c r="F97" s="65">
        <v>32000</v>
      </c>
      <c r="G97" s="65">
        <f t="shared" si="19"/>
        <v>24000</v>
      </c>
      <c r="H97" s="65">
        <v>32000</v>
      </c>
      <c r="I97" s="62">
        <f t="shared" si="16"/>
        <v>100</v>
      </c>
    </row>
    <row r="98" spans="1:9" s="16" customFormat="1" ht="13.5">
      <c r="A98" s="25"/>
      <c r="B98" s="44" t="s">
        <v>197</v>
      </c>
      <c r="C98" s="25">
        <v>614400</v>
      </c>
      <c r="D98" s="26" t="s">
        <v>482</v>
      </c>
      <c r="E98" s="25" t="s">
        <v>370</v>
      </c>
      <c r="F98" s="65">
        <v>47000</v>
      </c>
      <c r="G98" s="65">
        <f t="shared" si="19"/>
        <v>35250</v>
      </c>
      <c r="H98" s="65">
        <v>47000</v>
      </c>
      <c r="I98" s="62">
        <f t="shared" si="16"/>
        <v>100</v>
      </c>
    </row>
    <row r="99" spans="1:9" s="16" customFormat="1" ht="15.75" customHeight="1">
      <c r="A99" s="25"/>
      <c r="B99" s="44" t="s">
        <v>197</v>
      </c>
      <c r="C99" s="25">
        <v>614400</v>
      </c>
      <c r="D99" s="26" t="s">
        <v>483</v>
      </c>
      <c r="E99" s="81" t="s">
        <v>374</v>
      </c>
      <c r="F99" s="65">
        <v>20000</v>
      </c>
      <c r="G99" s="65">
        <f t="shared" si="19"/>
        <v>15000</v>
      </c>
      <c r="H99" s="65">
        <v>20000</v>
      </c>
      <c r="I99" s="62">
        <f t="shared" si="16"/>
        <v>100</v>
      </c>
    </row>
    <row r="100" spans="1:9" s="16" customFormat="1" ht="15.75" customHeight="1">
      <c r="A100" s="25"/>
      <c r="B100" s="44" t="s">
        <v>197</v>
      </c>
      <c r="C100" s="25">
        <v>614400</v>
      </c>
      <c r="D100" s="26" t="s">
        <v>484</v>
      </c>
      <c r="E100" s="81" t="s">
        <v>375</v>
      </c>
      <c r="F100" s="65">
        <v>11000</v>
      </c>
      <c r="G100" s="65">
        <f t="shared" si="19"/>
        <v>8250</v>
      </c>
      <c r="H100" s="65">
        <v>11000</v>
      </c>
      <c r="I100" s="62">
        <f t="shared" si="16"/>
        <v>100</v>
      </c>
    </row>
    <row r="101" spans="1:9" s="16" customFormat="1" ht="24.75">
      <c r="A101" s="25"/>
      <c r="B101" s="44" t="s">
        <v>197</v>
      </c>
      <c r="C101" s="25">
        <v>614400</v>
      </c>
      <c r="D101" s="26"/>
      <c r="E101" s="81" t="s">
        <v>489</v>
      </c>
      <c r="F101" s="65">
        <v>14000</v>
      </c>
      <c r="G101" s="65">
        <f t="shared" si="19"/>
        <v>10500</v>
      </c>
      <c r="H101" s="65">
        <v>0</v>
      </c>
      <c r="I101" s="62">
        <f t="shared" si="16"/>
        <v>0</v>
      </c>
    </row>
    <row r="102" spans="1:9" s="16" customFormat="1" ht="15" customHeight="1">
      <c r="A102" s="25"/>
      <c r="B102" s="44" t="s">
        <v>197</v>
      </c>
      <c r="C102" s="25">
        <v>614400</v>
      </c>
      <c r="D102" s="26" t="s">
        <v>485</v>
      </c>
      <c r="E102" s="81" t="s">
        <v>574</v>
      </c>
      <c r="F102" s="65">
        <v>0</v>
      </c>
      <c r="G102" s="65">
        <f t="shared" ref="G102" si="21">(F102/12)*9</f>
        <v>0</v>
      </c>
      <c r="H102" s="65">
        <v>14000</v>
      </c>
      <c r="I102" s="62"/>
    </row>
    <row r="103" spans="1:9" s="16" customFormat="1" ht="13.5">
      <c r="A103" s="25"/>
      <c r="B103" s="44" t="s">
        <v>248</v>
      </c>
      <c r="C103" s="25">
        <v>614400</v>
      </c>
      <c r="D103" s="26"/>
      <c r="E103" s="25" t="s">
        <v>406</v>
      </c>
      <c r="F103" s="65">
        <v>30000</v>
      </c>
      <c r="G103" s="65">
        <f t="shared" si="19"/>
        <v>22500</v>
      </c>
      <c r="H103" s="65">
        <v>0</v>
      </c>
      <c r="I103" s="62">
        <f t="shared" si="16"/>
        <v>0</v>
      </c>
    </row>
    <row r="104" spans="1:9" s="16" customFormat="1" ht="12.75">
      <c r="A104" s="25"/>
      <c r="B104" s="44"/>
      <c r="C104" s="25"/>
      <c r="D104" s="26"/>
      <c r="E104" s="51" t="s">
        <v>396</v>
      </c>
      <c r="F104" s="63">
        <f>SUM(F48)</f>
        <v>3441500</v>
      </c>
      <c r="G104" s="63">
        <f>SUM(G48)</f>
        <v>2581125</v>
      </c>
      <c r="H104" s="63">
        <f>SUM(H48)</f>
        <v>3660800</v>
      </c>
      <c r="I104" s="63">
        <f>SUM(I48)</f>
        <v>106.37222141508063</v>
      </c>
    </row>
    <row r="105" spans="1:9" s="16" customFormat="1" ht="12.75">
      <c r="A105" s="10" t="s">
        <v>386</v>
      </c>
      <c r="B105" s="13"/>
      <c r="C105" s="13"/>
      <c r="D105" s="13"/>
      <c r="E105" s="13" t="s">
        <v>427</v>
      </c>
      <c r="F105" s="61"/>
      <c r="G105" s="61"/>
      <c r="H105" s="61"/>
      <c r="I105" s="61"/>
    </row>
    <row r="106" spans="1:9" s="20" customFormat="1" ht="13.5">
      <c r="A106" s="17"/>
      <c r="B106" s="17"/>
      <c r="C106" s="17">
        <v>610000</v>
      </c>
      <c r="D106" s="18">
        <v>1</v>
      </c>
      <c r="E106" s="17" t="s">
        <v>182</v>
      </c>
      <c r="F106" s="62">
        <f>SUM(F107+F119)</f>
        <v>729000</v>
      </c>
      <c r="G106" s="62">
        <f>SUM(G107+G119)</f>
        <v>546750</v>
      </c>
      <c r="H106" s="62">
        <f>SUM(H107+H119)</f>
        <v>539500</v>
      </c>
      <c r="I106" s="62">
        <f t="shared" ref="I106:I168" si="22">SUM(H106/F106)*100</f>
        <v>74.005486968449929</v>
      </c>
    </row>
    <row r="107" spans="1:9" s="24" customFormat="1" ht="13.5">
      <c r="A107" s="21"/>
      <c r="B107" s="43"/>
      <c r="C107" s="21">
        <v>613000</v>
      </c>
      <c r="D107" s="22" t="s">
        <v>10</v>
      </c>
      <c r="E107" s="21" t="s">
        <v>183</v>
      </c>
      <c r="F107" s="63">
        <f>SUM(F108:F118)</f>
        <v>587000</v>
      </c>
      <c r="G107" s="63">
        <f>SUM(G108:G118)</f>
        <v>440250</v>
      </c>
      <c r="H107" s="63">
        <f>SUM(H108:H118)</f>
        <v>422500</v>
      </c>
      <c r="I107" s="62">
        <f t="shared" si="22"/>
        <v>71.976149914821121</v>
      </c>
    </row>
    <row r="108" spans="1:9" s="16" customFormat="1" ht="13.5">
      <c r="A108" s="25"/>
      <c r="B108" s="44" t="s">
        <v>286</v>
      </c>
      <c r="C108" s="25">
        <v>613100</v>
      </c>
      <c r="D108" s="26" t="s">
        <v>12</v>
      </c>
      <c r="E108" s="25" t="s">
        <v>330</v>
      </c>
      <c r="F108" s="65">
        <v>1000</v>
      </c>
      <c r="G108" s="65">
        <f t="shared" ref="G108:G118" si="23">(F108/12)*9</f>
        <v>750</v>
      </c>
      <c r="H108" s="65">
        <v>1000</v>
      </c>
      <c r="I108" s="62">
        <f t="shared" si="22"/>
        <v>100</v>
      </c>
    </row>
    <row r="109" spans="1:9" s="16" customFormat="1" ht="14.25" customHeight="1">
      <c r="A109" s="25"/>
      <c r="B109" s="44" t="s">
        <v>286</v>
      </c>
      <c r="C109" s="25">
        <v>613400</v>
      </c>
      <c r="D109" s="26" t="s">
        <v>20</v>
      </c>
      <c r="E109" s="81" t="s">
        <v>327</v>
      </c>
      <c r="F109" s="65">
        <v>10000</v>
      </c>
      <c r="G109" s="65">
        <f t="shared" si="23"/>
        <v>7500</v>
      </c>
      <c r="H109" s="90">
        <v>10000</v>
      </c>
      <c r="I109" s="62">
        <f t="shared" si="22"/>
        <v>100</v>
      </c>
    </row>
    <row r="110" spans="1:9" s="16" customFormat="1" ht="13.5" customHeight="1">
      <c r="A110" s="25"/>
      <c r="B110" s="44" t="s">
        <v>286</v>
      </c>
      <c r="C110" s="25">
        <v>613400</v>
      </c>
      <c r="D110" s="26" t="s">
        <v>23</v>
      </c>
      <c r="E110" s="81" t="s">
        <v>325</v>
      </c>
      <c r="F110" s="65">
        <v>7000</v>
      </c>
      <c r="G110" s="65">
        <f t="shared" si="23"/>
        <v>5250</v>
      </c>
      <c r="H110" s="90">
        <v>7000</v>
      </c>
      <c r="I110" s="62">
        <f t="shared" si="22"/>
        <v>100</v>
      </c>
    </row>
    <row r="111" spans="1:9" s="16" customFormat="1" ht="16.5" customHeight="1">
      <c r="A111" s="25"/>
      <c r="B111" s="44" t="s">
        <v>286</v>
      </c>
      <c r="C111" s="25">
        <v>613700</v>
      </c>
      <c r="D111" s="26" t="s">
        <v>191</v>
      </c>
      <c r="E111" s="81" t="s">
        <v>338</v>
      </c>
      <c r="F111" s="65">
        <v>250000</v>
      </c>
      <c r="G111" s="65">
        <f t="shared" si="23"/>
        <v>187500</v>
      </c>
      <c r="H111" s="90">
        <v>164000</v>
      </c>
      <c r="I111" s="62">
        <f t="shared" si="22"/>
        <v>65.600000000000009</v>
      </c>
    </row>
    <row r="112" spans="1:9" s="16" customFormat="1" ht="17.25" customHeight="1">
      <c r="A112" s="25"/>
      <c r="B112" s="44" t="s">
        <v>286</v>
      </c>
      <c r="C112" s="25">
        <v>613700</v>
      </c>
      <c r="D112" s="26" t="s">
        <v>192</v>
      </c>
      <c r="E112" s="81" t="s">
        <v>339</v>
      </c>
      <c r="F112" s="65">
        <v>196000</v>
      </c>
      <c r="G112" s="65">
        <f t="shared" si="23"/>
        <v>147000</v>
      </c>
      <c r="H112" s="90">
        <v>130000</v>
      </c>
      <c r="I112" s="62">
        <f t="shared" si="22"/>
        <v>66.326530612244895</v>
      </c>
    </row>
    <row r="113" spans="1:9" s="16" customFormat="1" ht="15.75" customHeight="1">
      <c r="A113" s="25"/>
      <c r="B113" s="44" t="s">
        <v>286</v>
      </c>
      <c r="C113" s="25">
        <v>613700</v>
      </c>
      <c r="D113" s="26" t="s">
        <v>193</v>
      </c>
      <c r="E113" s="81" t="s">
        <v>398</v>
      </c>
      <c r="F113" s="65">
        <v>40000</v>
      </c>
      <c r="G113" s="65">
        <f t="shared" si="23"/>
        <v>30000</v>
      </c>
      <c r="H113" s="90">
        <v>40000</v>
      </c>
      <c r="I113" s="62">
        <f t="shared" si="22"/>
        <v>100</v>
      </c>
    </row>
    <row r="114" spans="1:9" s="16" customFormat="1" ht="24.75">
      <c r="A114" s="25"/>
      <c r="B114" s="44" t="s">
        <v>286</v>
      </c>
      <c r="C114" s="25">
        <v>613700</v>
      </c>
      <c r="D114" s="26" t="s">
        <v>194</v>
      </c>
      <c r="E114" s="81" t="s">
        <v>464</v>
      </c>
      <c r="F114" s="65">
        <v>21000</v>
      </c>
      <c r="G114" s="65">
        <f t="shared" si="23"/>
        <v>15750</v>
      </c>
      <c r="H114" s="90">
        <v>27000</v>
      </c>
      <c r="I114" s="62">
        <f t="shared" si="22"/>
        <v>128.57142857142858</v>
      </c>
    </row>
    <row r="115" spans="1:9" s="16" customFormat="1" ht="14.25" customHeight="1">
      <c r="A115" s="25"/>
      <c r="B115" s="44" t="s">
        <v>286</v>
      </c>
      <c r="C115" s="25">
        <v>613900</v>
      </c>
      <c r="D115" s="58" t="s">
        <v>341</v>
      </c>
      <c r="E115" s="81" t="s">
        <v>340</v>
      </c>
      <c r="F115" s="65">
        <v>49000</v>
      </c>
      <c r="G115" s="65">
        <f t="shared" si="23"/>
        <v>36750</v>
      </c>
      <c r="H115" s="90">
        <v>28000</v>
      </c>
      <c r="I115" s="62">
        <f t="shared" si="22"/>
        <v>57.142857142857139</v>
      </c>
    </row>
    <row r="116" spans="1:9" s="16" customFormat="1" ht="13.5" customHeight="1">
      <c r="A116" s="25"/>
      <c r="B116" s="44" t="s">
        <v>286</v>
      </c>
      <c r="C116" s="25">
        <v>613900</v>
      </c>
      <c r="D116" s="26" t="s">
        <v>342</v>
      </c>
      <c r="E116" s="81" t="s">
        <v>462</v>
      </c>
      <c r="F116" s="65">
        <v>10000</v>
      </c>
      <c r="G116" s="65">
        <f t="shared" si="23"/>
        <v>7500</v>
      </c>
      <c r="H116" s="90">
        <v>10000</v>
      </c>
      <c r="I116" s="62">
        <f t="shared" si="22"/>
        <v>100</v>
      </c>
    </row>
    <row r="117" spans="1:9" s="16" customFormat="1" ht="13.5">
      <c r="A117" s="25"/>
      <c r="B117" s="44" t="s">
        <v>286</v>
      </c>
      <c r="C117" s="25">
        <v>613900</v>
      </c>
      <c r="D117" s="26" t="s">
        <v>345</v>
      </c>
      <c r="E117" s="81" t="s">
        <v>463</v>
      </c>
      <c r="F117" s="65">
        <v>500</v>
      </c>
      <c r="G117" s="65">
        <f t="shared" si="23"/>
        <v>375</v>
      </c>
      <c r="H117" s="90">
        <v>500</v>
      </c>
      <c r="I117" s="62">
        <f t="shared" si="22"/>
        <v>100</v>
      </c>
    </row>
    <row r="118" spans="1:9" s="16" customFormat="1" ht="14.25" customHeight="1">
      <c r="A118" s="25"/>
      <c r="B118" s="44" t="s">
        <v>286</v>
      </c>
      <c r="C118" s="25">
        <v>613900</v>
      </c>
      <c r="D118" s="26" t="s">
        <v>381</v>
      </c>
      <c r="E118" s="81" t="s">
        <v>417</v>
      </c>
      <c r="F118" s="65">
        <v>2500</v>
      </c>
      <c r="G118" s="65">
        <f t="shared" si="23"/>
        <v>1875</v>
      </c>
      <c r="H118" s="90">
        <v>5000</v>
      </c>
      <c r="I118" s="62">
        <f t="shared" si="22"/>
        <v>200</v>
      </c>
    </row>
    <row r="119" spans="1:9" s="24" customFormat="1" ht="13.5">
      <c r="A119" s="21"/>
      <c r="B119" s="43"/>
      <c r="C119" s="21">
        <v>614000</v>
      </c>
      <c r="D119" s="22" t="s">
        <v>29</v>
      </c>
      <c r="E119" s="82" t="s">
        <v>196</v>
      </c>
      <c r="F119" s="63">
        <f>SUM(F120:F130)</f>
        <v>142000</v>
      </c>
      <c r="G119" s="63">
        <f>SUM(G120:G130)</f>
        <v>106500</v>
      </c>
      <c r="H119" s="109">
        <f t="shared" ref="H119" si="24">SUM(H120:H130)</f>
        <v>117000</v>
      </c>
      <c r="I119" s="62">
        <f t="shared" si="22"/>
        <v>82.394366197183103</v>
      </c>
    </row>
    <row r="120" spans="1:9" s="16" customFormat="1" ht="26.25" customHeight="1">
      <c r="A120" s="25"/>
      <c r="B120" s="44" t="s">
        <v>286</v>
      </c>
      <c r="C120" s="25">
        <v>614100</v>
      </c>
      <c r="D120" s="26" t="s">
        <v>31</v>
      </c>
      <c r="E120" s="81" t="s">
        <v>476</v>
      </c>
      <c r="F120" s="65">
        <v>16000</v>
      </c>
      <c r="G120" s="65">
        <f t="shared" ref="G120:G130" si="25">(F120/12)*9</f>
        <v>12000</v>
      </c>
      <c r="H120" s="90">
        <v>15000</v>
      </c>
      <c r="I120" s="62">
        <f t="shared" si="22"/>
        <v>93.75</v>
      </c>
    </row>
    <row r="121" spans="1:9" s="16" customFormat="1" ht="14.25" customHeight="1">
      <c r="A121" s="25"/>
      <c r="B121" s="44" t="s">
        <v>286</v>
      </c>
      <c r="C121" s="25">
        <v>614200</v>
      </c>
      <c r="D121" s="26" t="s">
        <v>198</v>
      </c>
      <c r="E121" s="81" t="s">
        <v>367</v>
      </c>
      <c r="F121" s="65">
        <v>30000</v>
      </c>
      <c r="G121" s="65">
        <f t="shared" si="25"/>
        <v>22500</v>
      </c>
      <c r="H121" s="90">
        <v>30000</v>
      </c>
      <c r="I121" s="62">
        <f t="shared" si="22"/>
        <v>100</v>
      </c>
    </row>
    <row r="122" spans="1:9" s="16" customFormat="1" ht="27.75" customHeight="1">
      <c r="A122" s="25"/>
      <c r="B122" s="44" t="s">
        <v>286</v>
      </c>
      <c r="C122" s="25">
        <v>614200</v>
      </c>
      <c r="D122" s="26" t="s">
        <v>201</v>
      </c>
      <c r="E122" s="81" t="s">
        <v>539</v>
      </c>
      <c r="F122" s="65">
        <v>0</v>
      </c>
      <c r="G122" s="65">
        <f t="shared" ref="G122" si="26">(F122/12)*9</f>
        <v>0</v>
      </c>
      <c r="H122" s="90">
        <v>4500</v>
      </c>
      <c r="I122" s="62"/>
    </row>
    <row r="123" spans="1:9" s="16" customFormat="1" ht="15.75" customHeight="1">
      <c r="A123" s="25"/>
      <c r="B123" s="44" t="s">
        <v>286</v>
      </c>
      <c r="C123" s="25">
        <v>614300</v>
      </c>
      <c r="D123" s="26" t="s">
        <v>203</v>
      </c>
      <c r="E123" s="81" t="s">
        <v>329</v>
      </c>
      <c r="F123" s="65">
        <v>15000</v>
      </c>
      <c r="G123" s="65">
        <f t="shared" si="25"/>
        <v>11250</v>
      </c>
      <c r="H123" s="90">
        <v>15000</v>
      </c>
      <c r="I123" s="62">
        <f t="shared" si="22"/>
        <v>100</v>
      </c>
    </row>
    <row r="124" spans="1:9" s="16" customFormat="1" ht="24.75" hidden="1">
      <c r="A124" s="25"/>
      <c r="B124" s="44"/>
      <c r="C124" s="25">
        <v>614300</v>
      </c>
      <c r="D124" s="26"/>
      <c r="E124" s="81" t="s">
        <v>445</v>
      </c>
      <c r="F124" s="65">
        <v>0</v>
      </c>
      <c r="G124" s="65">
        <f t="shared" si="25"/>
        <v>0</v>
      </c>
      <c r="H124" s="90"/>
      <c r="I124" s="62" t="e">
        <f t="shared" si="22"/>
        <v>#DIV/0!</v>
      </c>
    </row>
    <row r="125" spans="1:9" s="16" customFormat="1" ht="24.75" hidden="1">
      <c r="A125" s="25"/>
      <c r="B125" s="44"/>
      <c r="C125" s="25">
        <v>614400</v>
      </c>
      <c r="D125" s="26" t="s">
        <v>203</v>
      </c>
      <c r="E125" s="81" t="s">
        <v>444</v>
      </c>
      <c r="F125" s="65">
        <v>0</v>
      </c>
      <c r="G125" s="65">
        <f t="shared" si="25"/>
        <v>0</v>
      </c>
      <c r="H125" s="90"/>
      <c r="I125" s="62" t="e">
        <f t="shared" si="22"/>
        <v>#DIV/0!</v>
      </c>
    </row>
    <row r="126" spans="1:9" s="16" customFormat="1" ht="25.5" customHeight="1">
      <c r="A126" s="25"/>
      <c r="B126" s="44" t="s">
        <v>286</v>
      </c>
      <c r="C126" s="25">
        <v>614300</v>
      </c>
      <c r="D126" s="26" t="s">
        <v>206</v>
      </c>
      <c r="E126" s="81" t="s">
        <v>479</v>
      </c>
      <c r="F126" s="65">
        <v>24000</v>
      </c>
      <c r="G126" s="65">
        <f t="shared" si="25"/>
        <v>18000</v>
      </c>
      <c r="H126" s="90">
        <v>18000</v>
      </c>
      <c r="I126" s="62">
        <f t="shared" si="22"/>
        <v>75</v>
      </c>
    </row>
    <row r="127" spans="1:9" s="16" customFormat="1" ht="15.75" customHeight="1">
      <c r="A127" s="25"/>
      <c r="B127" s="44" t="s">
        <v>286</v>
      </c>
      <c r="C127" s="25">
        <v>614400</v>
      </c>
      <c r="D127" s="26"/>
      <c r="E127" s="81" t="s">
        <v>420</v>
      </c>
      <c r="F127" s="65">
        <v>12000</v>
      </c>
      <c r="G127" s="65">
        <f t="shared" si="25"/>
        <v>9000</v>
      </c>
      <c r="H127" s="90">
        <v>0</v>
      </c>
      <c r="I127" s="62">
        <f t="shared" si="22"/>
        <v>0</v>
      </c>
    </row>
    <row r="128" spans="1:9" s="16" customFormat="1" ht="25.5" customHeight="1">
      <c r="A128" s="25"/>
      <c r="B128" s="44" t="s">
        <v>286</v>
      </c>
      <c r="C128" s="25">
        <v>614400</v>
      </c>
      <c r="D128" s="26" t="s">
        <v>209</v>
      </c>
      <c r="E128" s="81" t="s">
        <v>480</v>
      </c>
      <c r="F128" s="65">
        <v>20000</v>
      </c>
      <c r="G128" s="65">
        <f t="shared" si="25"/>
        <v>15000</v>
      </c>
      <c r="H128" s="90">
        <v>12000</v>
      </c>
      <c r="I128" s="62">
        <f t="shared" si="22"/>
        <v>60</v>
      </c>
    </row>
    <row r="129" spans="1:9" s="16" customFormat="1" ht="26.25" customHeight="1">
      <c r="A129" s="25"/>
      <c r="B129" s="44" t="s">
        <v>286</v>
      </c>
      <c r="C129" s="25">
        <v>614400</v>
      </c>
      <c r="D129" s="26" t="s">
        <v>211</v>
      </c>
      <c r="E129" s="81" t="s">
        <v>481</v>
      </c>
      <c r="F129" s="65">
        <v>5000</v>
      </c>
      <c r="G129" s="65">
        <f t="shared" si="25"/>
        <v>3750</v>
      </c>
      <c r="H129" s="90">
        <v>2500</v>
      </c>
      <c r="I129" s="62">
        <f t="shared" si="22"/>
        <v>50</v>
      </c>
    </row>
    <row r="130" spans="1:9" s="16" customFormat="1" ht="13.5">
      <c r="A130" s="25"/>
      <c r="B130" s="44" t="s">
        <v>286</v>
      </c>
      <c r="C130" s="25">
        <v>614500</v>
      </c>
      <c r="D130" s="26" t="s">
        <v>233</v>
      </c>
      <c r="E130" s="81" t="s">
        <v>418</v>
      </c>
      <c r="F130" s="65">
        <v>20000</v>
      </c>
      <c r="G130" s="65">
        <f t="shared" si="25"/>
        <v>15000</v>
      </c>
      <c r="H130" s="90">
        <v>20000</v>
      </c>
      <c r="I130" s="62">
        <f t="shared" si="22"/>
        <v>100</v>
      </c>
    </row>
    <row r="131" spans="1:9" s="24" customFormat="1" ht="13.5">
      <c r="A131" s="21"/>
      <c r="B131" s="43"/>
      <c r="C131" s="21">
        <v>821000</v>
      </c>
      <c r="D131" s="22">
        <v>2</v>
      </c>
      <c r="E131" s="83" t="s">
        <v>213</v>
      </c>
      <c r="F131" s="63">
        <f>SUM(F132:F134)</f>
        <v>598500</v>
      </c>
      <c r="G131" s="63">
        <f>SUM(G132:G134)</f>
        <v>448875</v>
      </c>
      <c r="H131" s="109">
        <f t="shared" ref="H131" si="27">SUM(H132:H134)</f>
        <v>421500</v>
      </c>
      <c r="I131" s="62">
        <f t="shared" si="22"/>
        <v>70.426065162907264</v>
      </c>
    </row>
    <row r="132" spans="1:9" s="16" customFormat="1" ht="13.5">
      <c r="A132" s="25"/>
      <c r="B132" s="44" t="s">
        <v>286</v>
      </c>
      <c r="C132" s="25">
        <v>821300</v>
      </c>
      <c r="D132" s="26" t="s">
        <v>54</v>
      </c>
      <c r="E132" s="81" t="s">
        <v>328</v>
      </c>
      <c r="F132" s="65">
        <v>380000</v>
      </c>
      <c r="G132" s="65">
        <f t="shared" ref="G132:G134" si="28">(F132/12)*9</f>
        <v>285000</v>
      </c>
      <c r="H132" s="90">
        <v>235000</v>
      </c>
      <c r="I132" s="62">
        <f t="shared" si="22"/>
        <v>61.842105263157897</v>
      </c>
    </row>
    <row r="133" spans="1:9" s="16" customFormat="1" ht="12" customHeight="1">
      <c r="A133" s="25"/>
      <c r="B133" s="44" t="s">
        <v>286</v>
      </c>
      <c r="C133" s="25">
        <v>821300</v>
      </c>
      <c r="D133" s="26" t="s">
        <v>72</v>
      </c>
      <c r="E133" s="81" t="s">
        <v>419</v>
      </c>
      <c r="F133" s="65">
        <v>1500</v>
      </c>
      <c r="G133" s="65">
        <f t="shared" si="28"/>
        <v>1125</v>
      </c>
      <c r="H133" s="90">
        <v>1500</v>
      </c>
      <c r="I133" s="62">
        <f t="shared" si="22"/>
        <v>100</v>
      </c>
    </row>
    <row r="134" spans="1:9" s="16" customFormat="1" ht="14.25" customHeight="1">
      <c r="A134" s="25"/>
      <c r="B134" s="44" t="s">
        <v>286</v>
      </c>
      <c r="C134" s="25">
        <v>821300</v>
      </c>
      <c r="D134" s="26" t="s">
        <v>82</v>
      </c>
      <c r="E134" s="81" t="s">
        <v>326</v>
      </c>
      <c r="F134" s="65">
        <v>217000</v>
      </c>
      <c r="G134" s="65">
        <f t="shared" si="28"/>
        <v>162750</v>
      </c>
      <c r="H134" s="90">
        <v>185000</v>
      </c>
      <c r="I134" s="62">
        <f t="shared" si="22"/>
        <v>85.253456221198149</v>
      </c>
    </row>
    <row r="135" spans="1:9" s="16" customFormat="1" ht="13.5">
      <c r="A135" s="25"/>
      <c r="B135" s="25"/>
      <c r="C135" s="25"/>
      <c r="D135" s="26"/>
      <c r="E135" s="51" t="s">
        <v>397</v>
      </c>
      <c r="F135" s="63">
        <f>SUM(F106+F131)</f>
        <v>1327500</v>
      </c>
      <c r="G135" s="63">
        <f>SUM(G106+G131)</f>
        <v>995625</v>
      </c>
      <c r="H135" s="63">
        <f>SUM(H106+H131)</f>
        <v>961000</v>
      </c>
      <c r="I135" s="62">
        <f t="shared" si="22"/>
        <v>72.391713747645952</v>
      </c>
    </row>
    <row r="136" spans="1:9" s="16" customFormat="1" ht="26.25" customHeight="1">
      <c r="A136" s="10" t="s">
        <v>387</v>
      </c>
      <c r="B136" s="13"/>
      <c r="C136" s="13"/>
      <c r="D136" s="14"/>
      <c r="E136" s="52" t="s">
        <v>428</v>
      </c>
      <c r="F136" s="61"/>
      <c r="G136" s="61"/>
      <c r="H136" s="61"/>
      <c r="I136" s="61"/>
    </row>
    <row r="137" spans="1:9" s="20" customFormat="1" ht="13.5">
      <c r="A137" s="17"/>
      <c r="B137" s="42"/>
      <c r="C137" s="17">
        <v>610000</v>
      </c>
      <c r="D137" s="18">
        <v>1</v>
      </c>
      <c r="E137" s="17" t="s">
        <v>182</v>
      </c>
      <c r="F137" s="62">
        <f>SUM(F138+F154+F159)</f>
        <v>4957700</v>
      </c>
      <c r="G137" s="62">
        <f>SUM(G138+G154+G159)</f>
        <v>3718275</v>
      </c>
      <c r="H137" s="62">
        <f>SUM(H138+H154+H159)</f>
        <v>4164600</v>
      </c>
      <c r="I137" s="62">
        <f t="shared" si="22"/>
        <v>84.002662524961167</v>
      </c>
    </row>
    <row r="138" spans="1:9" s="24" customFormat="1" ht="13.5">
      <c r="A138" s="21"/>
      <c r="B138" s="43"/>
      <c r="C138" s="21">
        <v>613000</v>
      </c>
      <c r="D138" s="22" t="s">
        <v>10</v>
      </c>
      <c r="E138" s="21" t="s">
        <v>183</v>
      </c>
      <c r="F138" s="63">
        <f>SUM(F139:F150)</f>
        <v>4246100</v>
      </c>
      <c r="G138" s="63">
        <f>SUM(G139:G150)</f>
        <v>3184575</v>
      </c>
      <c r="H138" s="63">
        <f t="shared" ref="H138" si="29">SUM(H139:H150)</f>
        <v>3505600</v>
      </c>
      <c r="I138" s="62">
        <f t="shared" si="22"/>
        <v>82.560467252302118</v>
      </c>
    </row>
    <row r="139" spans="1:9" s="16" customFormat="1" ht="13.5">
      <c r="A139" s="25"/>
      <c r="B139" s="44" t="s">
        <v>188</v>
      </c>
      <c r="C139" s="25">
        <v>613100</v>
      </c>
      <c r="D139" s="26" t="s">
        <v>12</v>
      </c>
      <c r="E139" s="25" t="s">
        <v>185</v>
      </c>
      <c r="F139" s="65">
        <v>1000</v>
      </c>
      <c r="G139" s="65">
        <f t="shared" ref="G139:G150" si="30">(F139/12)*9</f>
        <v>750</v>
      </c>
      <c r="H139" s="65">
        <v>1000</v>
      </c>
      <c r="I139" s="62">
        <f t="shared" si="22"/>
        <v>100</v>
      </c>
    </row>
    <row r="140" spans="1:9" s="16" customFormat="1" ht="13.5">
      <c r="A140" s="25"/>
      <c r="B140" s="44" t="s">
        <v>215</v>
      </c>
      <c r="C140" s="25">
        <v>613200</v>
      </c>
      <c r="D140" s="26" t="s">
        <v>20</v>
      </c>
      <c r="E140" s="25" t="s">
        <v>216</v>
      </c>
      <c r="F140" s="65">
        <v>280000</v>
      </c>
      <c r="G140" s="65">
        <f t="shared" si="30"/>
        <v>210000</v>
      </c>
      <c r="H140" s="65">
        <v>280000</v>
      </c>
      <c r="I140" s="62">
        <f t="shared" si="22"/>
        <v>100</v>
      </c>
    </row>
    <row r="141" spans="1:9" s="16" customFormat="1" ht="13.5">
      <c r="A141" s="25"/>
      <c r="B141" s="44" t="s">
        <v>217</v>
      </c>
      <c r="C141" s="25">
        <v>613300</v>
      </c>
      <c r="D141" s="26" t="s">
        <v>23</v>
      </c>
      <c r="E141" s="25" t="s">
        <v>358</v>
      </c>
      <c r="F141" s="65">
        <v>1165000</v>
      </c>
      <c r="G141" s="65">
        <f t="shared" si="30"/>
        <v>873750</v>
      </c>
      <c r="H141" s="65">
        <v>1165000</v>
      </c>
      <c r="I141" s="62">
        <f t="shared" si="22"/>
        <v>100</v>
      </c>
    </row>
    <row r="142" spans="1:9" s="16" customFormat="1" ht="13.5">
      <c r="A142" s="25"/>
      <c r="B142" s="44" t="s">
        <v>217</v>
      </c>
      <c r="C142" s="25">
        <v>613300</v>
      </c>
      <c r="D142" s="26" t="s">
        <v>191</v>
      </c>
      <c r="E142" s="25" t="s">
        <v>343</v>
      </c>
      <c r="F142" s="65">
        <v>780000</v>
      </c>
      <c r="G142" s="65">
        <f t="shared" si="30"/>
        <v>585000</v>
      </c>
      <c r="H142" s="65">
        <v>800000</v>
      </c>
      <c r="I142" s="62">
        <f t="shared" si="22"/>
        <v>102.56410256410255</v>
      </c>
    </row>
    <row r="143" spans="1:9" s="16" customFormat="1" ht="13.5">
      <c r="A143" s="25"/>
      <c r="B143" s="44" t="s">
        <v>218</v>
      </c>
      <c r="C143" s="25">
        <v>613300</v>
      </c>
      <c r="D143" s="26" t="s">
        <v>192</v>
      </c>
      <c r="E143" s="25" t="s">
        <v>540</v>
      </c>
      <c r="F143" s="65">
        <v>435200</v>
      </c>
      <c r="G143" s="65">
        <f t="shared" si="30"/>
        <v>326400</v>
      </c>
      <c r="H143" s="65">
        <v>350000</v>
      </c>
      <c r="I143" s="62">
        <f t="shared" si="22"/>
        <v>80.422794117647058</v>
      </c>
    </row>
    <row r="144" spans="1:9" s="16" customFormat="1" ht="13.5">
      <c r="A144" s="25"/>
      <c r="B144" s="44" t="s">
        <v>218</v>
      </c>
      <c r="C144" s="25">
        <v>613300</v>
      </c>
      <c r="D144" s="26" t="s">
        <v>193</v>
      </c>
      <c r="E144" s="25" t="s">
        <v>492</v>
      </c>
      <c r="F144" s="65">
        <v>92400</v>
      </c>
      <c r="G144" s="65">
        <f t="shared" si="30"/>
        <v>69300</v>
      </c>
      <c r="H144" s="65">
        <v>100000</v>
      </c>
      <c r="I144" s="62">
        <f t="shared" si="22"/>
        <v>108.22510822510823</v>
      </c>
    </row>
    <row r="145" spans="1:9" s="16" customFormat="1" ht="17.25" customHeight="1">
      <c r="A145" s="25"/>
      <c r="B145" s="44" t="s">
        <v>369</v>
      </c>
      <c r="C145" s="25">
        <v>613300</v>
      </c>
      <c r="D145" s="26"/>
      <c r="E145" s="81" t="s">
        <v>409</v>
      </c>
      <c r="F145" s="65">
        <v>320000</v>
      </c>
      <c r="G145" s="65">
        <f t="shared" si="30"/>
        <v>240000</v>
      </c>
      <c r="H145" s="65">
        <v>0</v>
      </c>
      <c r="I145" s="62">
        <f t="shared" si="22"/>
        <v>0</v>
      </c>
    </row>
    <row r="146" spans="1:9" s="16" customFormat="1" ht="24.75">
      <c r="A146" s="25"/>
      <c r="B146" s="44" t="s">
        <v>218</v>
      </c>
      <c r="C146" s="25">
        <v>613300</v>
      </c>
      <c r="D146" s="26"/>
      <c r="E146" s="81" t="s">
        <v>422</v>
      </c>
      <c r="F146" s="65">
        <v>390000</v>
      </c>
      <c r="G146" s="65">
        <f t="shared" si="30"/>
        <v>292500</v>
      </c>
      <c r="H146" s="65">
        <v>0</v>
      </c>
      <c r="I146" s="62">
        <f t="shared" si="22"/>
        <v>0</v>
      </c>
    </row>
    <row r="147" spans="1:9" s="16" customFormat="1" ht="13.5">
      <c r="A147" s="25"/>
      <c r="B147" s="44" t="s">
        <v>190</v>
      </c>
      <c r="C147" s="25">
        <v>613700</v>
      </c>
      <c r="D147" s="26" t="s">
        <v>194</v>
      </c>
      <c r="E147" s="25" t="s">
        <v>344</v>
      </c>
      <c r="F147" s="65">
        <v>655000</v>
      </c>
      <c r="G147" s="65">
        <f t="shared" si="30"/>
        <v>491250</v>
      </c>
      <c r="H147" s="65">
        <v>650000</v>
      </c>
      <c r="I147" s="62">
        <f t="shared" si="22"/>
        <v>99.236641221374043</v>
      </c>
    </row>
    <row r="148" spans="1:9" s="16" customFormat="1" ht="13.5">
      <c r="A148" s="25"/>
      <c r="B148" s="44" t="s">
        <v>188</v>
      </c>
      <c r="C148" s="25">
        <v>613900</v>
      </c>
      <c r="D148" s="26" t="s">
        <v>341</v>
      </c>
      <c r="E148" s="25" t="s">
        <v>448</v>
      </c>
      <c r="F148" s="65">
        <v>500</v>
      </c>
      <c r="G148" s="65">
        <f t="shared" si="30"/>
        <v>375</v>
      </c>
      <c r="H148" s="65">
        <v>500</v>
      </c>
      <c r="I148" s="62">
        <f t="shared" si="22"/>
        <v>100</v>
      </c>
    </row>
    <row r="149" spans="1:9" s="16" customFormat="1" ht="13.5">
      <c r="A149" s="25"/>
      <c r="B149" s="44" t="s">
        <v>188</v>
      </c>
      <c r="C149" s="25">
        <v>613900</v>
      </c>
      <c r="D149" s="58" t="s">
        <v>342</v>
      </c>
      <c r="E149" s="25" t="s">
        <v>186</v>
      </c>
      <c r="F149" s="65">
        <v>59200</v>
      </c>
      <c r="G149" s="65">
        <f t="shared" si="30"/>
        <v>44400</v>
      </c>
      <c r="H149" s="65">
        <v>59100</v>
      </c>
      <c r="I149" s="62">
        <f t="shared" si="22"/>
        <v>99.831081081081081</v>
      </c>
    </row>
    <row r="150" spans="1:9" s="16" customFormat="1" ht="13.5">
      <c r="A150" s="25"/>
      <c r="B150" s="44" t="s">
        <v>190</v>
      </c>
      <c r="C150" s="25">
        <v>613900</v>
      </c>
      <c r="D150" s="58" t="s">
        <v>345</v>
      </c>
      <c r="E150" s="25" t="s">
        <v>220</v>
      </c>
      <c r="F150" s="65">
        <v>67800</v>
      </c>
      <c r="G150" s="65">
        <f t="shared" si="30"/>
        <v>50850</v>
      </c>
      <c r="H150" s="65">
        <v>100000</v>
      </c>
      <c r="I150" s="62">
        <f t="shared" si="22"/>
        <v>147.49262536873155</v>
      </c>
    </row>
    <row r="151" spans="1:9" s="24" customFormat="1" ht="13.5" hidden="1">
      <c r="A151" s="21"/>
      <c r="B151" s="43"/>
      <c r="C151" s="21"/>
      <c r="D151" s="22"/>
      <c r="E151" s="21"/>
      <c r="F151" s="63"/>
      <c r="G151" s="63"/>
      <c r="H151" s="63"/>
      <c r="I151" s="62" t="e">
        <f t="shared" si="22"/>
        <v>#DIV/0!</v>
      </c>
    </row>
    <row r="152" spans="1:9" s="16" customFormat="1" ht="13.5" hidden="1">
      <c r="A152" s="25"/>
      <c r="B152" s="44"/>
      <c r="C152" s="25"/>
      <c r="D152" s="26"/>
      <c r="E152" s="25"/>
      <c r="F152" s="65"/>
      <c r="G152" s="65"/>
      <c r="H152" s="65"/>
      <c r="I152" s="62" t="e">
        <f t="shared" si="22"/>
        <v>#DIV/0!</v>
      </c>
    </row>
    <row r="153" spans="1:9" s="16" customFormat="1" ht="13.5" hidden="1">
      <c r="A153" s="25"/>
      <c r="B153" s="44"/>
      <c r="C153" s="25"/>
      <c r="D153" s="58"/>
      <c r="E153" s="25"/>
      <c r="F153" s="65"/>
      <c r="G153" s="65"/>
      <c r="H153" s="65"/>
      <c r="I153" s="62" t="e">
        <f t="shared" si="22"/>
        <v>#DIV/0!</v>
      </c>
    </row>
    <row r="154" spans="1:9" s="24" customFormat="1" ht="13.5">
      <c r="A154" s="21"/>
      <c r="B154" s="43"/>
      <c r="C154" s="21">
        <v>614000</v>
      </c>
      <c r="D154" s="22" t="s">
        <v>29</v>
      </c>
      <c r="E154" s="21" t="s">
        <v>196</v>
      </c>
      <c r="F154" s="63">
        <f>SUM(F155:F158)</f>
        <v>311600</v>
      </c>
      <c r="G154" s="63">
        <f>SUM(G155:G158)</f>
        <v>233700</v>
      </c>
      <c r="H154" s="63">
        <f>SUM(H155:H158)</f>
        <v>299000</v>
      </c>
      <c r="I154" s="62">
        <f t="shared" si="22"/>
        <v>95.956354300385101</v>
      </c>
    </row>
    <row r="155" spans="1:9" s="16" customFormat="1" ht="13.5">
      <c r="A155" s="25"/>
      <c r="B155" s="44" t="s">
        <v>243</v>
      </c>
      <c r="C155" s="25">
        <v>614100</v>
      </c>
      <c r="D155" s="26" t="s">
        <v>31</v>
      </c>
      <c r="E155" s="25" t="s">
        <v>355</v>
      </c>
      <c r="F155" s="65">
        <v>104000</v>
      </c>
      <c r="G155" s="65">
        <f t="shared" ref="G155:G158" si="31">(F155/12)*9</f>
        <v>78000</v>
      </c>
      <c r="H155" s="65">
        <v>104000</v>
      </c>
      <c r="I155" s="62">
        <f t="shared" si="22"/>
        <v>100</v>
      </c>
    </row>
    <row r="156" spans="1:9" s="16" customFormat="1" ht="13.5">
      <c r="A156" s="25"/>
      <c r="B156" s="44" t="s">
        <v>215</v>
      </c>
      <c r="C156" s="25">
        <v>614100</v>
      </c>
      <c r="D156" s="26" t="s">
        <v>198</v>
      </c>
      <c r="E156" s="25" t="s">
        <v>281</v>
      </c>
      <c r="F156" s="65">
        <v>180000</v>
      </c>
      <c r="G156" s="65">
        <f t="shared" si="31"/>
        <v>135000</v>
      </c>
      <c r="H156" s="65">
        <v>180000</v>
      </c>
      <c r="I156" s="62">
        <f t="shared" si="22"/>
        <v>100</v>
      </c>
    </row>
    <row r="157" spans="1:9" s="16" customFormat="1" ht="13.5">
      <c r="A157" s="25"/>
      <c r="B157" s="44">
        <v>1091</v>
      </c>
      <c r="C157" s="25">
        <v>614200</v>
      </c>
      <c r="D157" s="26"/>
      <c r="E157" s="25" t="s">
        <v>490</v>
      </c>
      <c r="F157" s="65">
        <v>12600</v>
      </c>
      <c r="G157" s="65">
        <f t="shared" si="31"/>
        <v>9450</v>
      </c>
      <c r="H157" s="65">
        <v>0</v>
      </c>
      <c r="I157" s="62">
        <f t="shared" si="22"/>
        <v>0</v>
      </c>
    </row>
    <row r="158" spans="1:9" s="16" customFormat="1" ht="13.5">
      <c r="A158" s="25"/>
      <c r="B158" s="44" t="s">
        <v>190</v>
      </c>
      <c r="C158" s="25">
        <v>614400</v>
      </c>
      <c r="D158" s="26" t="s">
        <v>201</v>
      </c>
      <c r="E158" s="25" t="s">
        <v>421</v>
      </c>
      <c r="F158" s="65">
        <v>15000</v>
      </c>
      <c r="G158" s="65">
        <f t="shared" si="31"/>
        <v>11250</v>
      </c>
      <c r="H158" s="65">
        <v>15000</v>
      </c>
      <c r="I158" s="62">
        <f t="shared" si="22"/>
        <v>100</v>
      </c>
    </row>
    <row r="159" spans="1:9" s="24" customFormat="1" ht="13.5">
      <c r="A159" s="21"/>
      <c r="B159" s="43"/>
      <c r="C159" s="21">
        <v>61600</v>
      </c>
      <c r="D159" s="22" t="s">
        <v>45</v>
      </c>
      <c r="E159" s="21" t="s">
        <v>221</v>
      </c>
      <c r="F159" s="63">
        <f>SUM(F160)</f>
        <v>400000</v>
      </c>
      <c r="G159" s="63">
        <f>SUM(G160)</f>
        <v>300000</v>
      </c>
      <c r="H159" s="63">
        <f t="shared" ref="H159" si="32">SUM(H160)</f>
        <v>360000</v>
      </c>
      <c r="I159" s="62">
        <f t="shared" si="22"/>
        <v>90</v>
      </c>
    </row>
    <row r="160" spans="1:9" s="16" customFormat="1" ht="13.5">
      <c r="A160" s="25"/>
      <c r="B160" s="44" t="s">
        <v>222</v>
      </c>
      <c r="C160" s="25">
        <v>616100</v>
      </c>
      <c r="D160" s="26" t="s">
        <v>47</v>
      </c>
      <c r="E160" s="25" t="s">
        <v>223</v>
      </c>
      <c r="F160" s="65">
        <v>400000</v>
      </c>
      <c r="G160" s="65">
        <f t="shared" ref="G160" si="33">(F160/12)*9</f>
        <v>300000</v>
      </c>
      <c r="H160" s="65">
        <v>360000</v>
      </c>
      <c r="I160" s="62">
        <f t="shared" si="22"/>
        <v>90</v>
      </c>
    </row>
    <row r="161" spans="1:9" s="24" customFormat="1" ht="13.5">
      <c r="A161" s="21"/>
      <c r="B161" s="43"/>
      <c r="C161" s="21">
        <v>821000</v>
      </c>
      <c r="D161" s="22" t="s">
        <v>308</v>
      </c>
      <c r="E161" s="51" t="s">
        <v>213</v>
      </c>
      <c r="F161" s="63">
        <f>SUM(F162:F169)</f>
        <v>12841000</v>
      </c>
      <c r="G161" s="63">
        <f>SUM(G162:G169)</f>
        <v>9630750</v>
      </c>
      <c r="H161" s="63">
        <f t="shared" ref="H161" si="34">SUM(H162:H169)</f>
        <v>8564000</v>
      </c>
      <c r="I161" s="62">
        <f t="shared" si="22"/>
        <v>66.692625184954451</v>
      </c>
    </row>
    <row r="162" spans="1:9" s="16" customFormat="1" ht="13.5">
      <c r="A162" s="25"/>
      <c r="B162" s="44" t="s">
        <v>188</v>
      </c>
      <c r="C162" s="25">
        <v>821100</v>
      </c>
      <c r="D162" s="26" t="s">
        <v>54</v>
      </c>
      <c r="E162" s="25" t="s">
        <v>324</v>
      </c>
      <c r="F162" s="65">
        <v>5000</v>
      </c>
      <c r="G162" s="65">
        <f t="shared" ref="G162:G170" si="35">(F162/12)*9</f>
        <v>3750</v>
      </c>
      <c r="H162" s="65">
        <v>5000</v>
      </c>
      <c r="I162" s="62">
        <f t="shared" si="22"/>
        <v>100</v>
      </c>
    </row>
    <row r="163" spans="1:9" s="16" customFormat="1" ht="13.5">
      <c r="A163" s="25"/>
      <c r="B163" s="44" t="s">
        <v>188</v>
      </c>
      <c r="C163" s="25">
        <v>821500</v>
      </c>
      <c r="D163" s="26" t="s">
        <v>72</v>
      </c>
      <c r="E163" s="25" t="s">
        <v>346</v>
      </c>
      <c r="F163" s="65">
        <v>50000</v>
      </c>
      <c r="G163" s="65">
        <f t="shared" si="35"/>
        <v>37500</v>
      </c>
      <c r="H163" s="65">
        <v>50000</v>
      </c>
      <c r="I163" s="62">
        <f t="shared" si="22"/>
        <v>100</v>
      </c>
    </row>
    <row r="164" spans="1:9" s="16" customFormat="1" ht="13.5">
      <c r="A164" s="25"/>
      <c r="B164" s="44" t="s">
        <v>188</v>
      </c>
      <c r="C164" s="25">
        <v>821600</v>
      </c>
      <c r="D164" s="26" t="s">
        <v>82</v>
      </c>
      <c r="E164" s="25" t="s">
        <v>364</v>
      </c>
      <c r="F164" s="65">
        <v>7880100</v>
      </c>
      <c r="G164" s="65">
        <f t="shared" si="35"/>
        <v>5910075</v>
      </c>
      <c r="H164" s="65">
        <v>4273000</v>
      </c>
      <c r="I164" s="62">
        <f t="shared" si="22"/>
        <v>54.22520018781487</v>
      </c>
    </row>
    <row r="165" spans="1:9" s="16" customFormat="1" ht="15.75" customHeight="1">
      <c r="A165" s="25"/>
      <c r="B165" s="44" t="s">
        <v>188</v>
      </c>
      <c r="C165" s="25">
        <v>821600</v>
      </c>
      <c r="D165" s="26" t="s">
        <v>88</v>
      </c>
      <c r="E165" s="81" t="s">
        <v>376</v>
      </c>
      <c r="F165" s="65">
        <v>750000</v>
      </c>
      <c r="G165" s="65">
        <f t="shared" si="35"/>
        <v>562500</v>
      </c>
      <c r="H165" s="65">
        <v>500000</v>
      </c>
      <c r="I165" s="62">
        <f t="shared" si="22"/>
        <v>66.666666666666657</v>
      </c>
    </row>
    <row r="166" spans="1:9" s="16" customFormat="1" ht="15" customHeight="1">
      <c r="A166" s="25"/>
      <c r="B166" s="44" t="s">
        <v>188</v>
      </c>
      <c r="C166" s="25">
        <v>821600</v>
      </c>
      <c r="D166" s="26" t="s">
        <v>94</v>
      </c>
      <c r="E166" s="81" t="s">
        <v>363</v>
      </c>
      <c r="F166" s="65">
        <v>3875900</v>
      </c>
      <c r="G166" s="65">
        <f t="shared" si="35"/>
        <v>2906925</v>
      </c>
      <c r="H166" s="65">
        <v>3506000</v>
      </c>
      <c r="I166" s="62">
        <f t="shared" si="22"/>
        <v>90.456410124100202</v>
      </c>
    </row>
    <row r="167" spans="1:9" s="16" customFormat="1" ht="13.5" customHeight="1">
      <c r="A167" s="25"/>
      <c r="B167" s="44" t="s">
        <v>188</v>
      </c>
      <c r="C167" s="25">
        <v>821600</v>
      </c>
      <c r="D167" s="26" t="s">
        <v>121</v>
      </c>
      <c r="E167" s="81" t="s">
        <v>307</v>
      </c>
      <c r="F167" s="65">
        <v>230000</v>
      </c>
      <c r="G167" s="65">
        <f t="shared" si="35"/>
        <v>172500</v>
      </c>
      <c r="H167" s="65">
        <v>200000</v>
      </c>
      <c r="I167" s="62">
        <f t="shared" si="22"/>
        <v>86.956521739130437</v>
      </c>
    </row>
    <row r="168" spans="1:9" s="16" customFormat="1" ht="13.5">
      <c r="A168" s="25"/>
      <c r="B168" s="44" t="s">
        <v>190</v>
      </c>
      <c r="C168" s="25">
        <v>821600</v>
      </c>
      <c r="D168" s="26" t="s">
        <v>151</v>
      </c>
      <c r="E168" s="25" t="s">
        <v>337</v>
      </c>
      <c r="F168" s="65">
        <v>30000</v>
      </c>
      <c r="G168" s="65">
        <f t="shared" si="35"/>
        <v>22500</v>
      </c>
      <c r="H168" s="65">
        <v>20000</v>
      </c>
      <c r="I168" s="62">
        <f t="shared" si="22"/>
        <v>66.666666666666657</v>
      </c>
    </row>
    <row r="169" spans="1:9" s="16" customFormat="1" ht="13.5">
      <c r="A169" s="25"/>
      <c r="B169" s="44" t="s">
        <v>214</v>
      </c>
      <c r="C169" s="25">
        <v>821600</v>
      </c>
      <c r="D169" s="26" t="s">
        <v>158</v>
      </c>
      <c r="E169" s="25" t="s">
        <v>331</v>
      </c>
      <c r="F169" s="65">
        <v>20000</v>
      </c>
      <c r="G169" s="65">
        <f t="shared" si="35"/>
        <v>15000</v>
      </c>
      <c r="H169" s="65">
        <v>10000</v>
      </c>
      <c r="I169" s="62">
        <f t="shared" ref="I169:I232" si="36">SUM(H169/F169)*100</f>
        <v>50</v>
      </c>
    </row>
    <row r="170" spans="1:9" s="24" customFormat="1" ht="13.5">
      <c r="A170" s="21"/>
      <c r="B170" s="43" t="s">
        <v>222</v>
      </c>
      <c r="C170" s="21">
        <v>823100</v>
      </c>
      <c r="D170" s="22">
        <v>3</v>
      </c>
      <c r="E170" s="21" t="s">
        <v>224</v>
      </c>
      <c r="F170" s="63">
        <v>1040000</v>
      </c>
      <c r="G170" s="65">
        <f t="shared" si="35"/>
        <v>780000</v>
      </c>
      <c r="H170" s="63">
        <v>1220000</v>
      </c>
      <c r="I170" s="62">
        <f t="shared" si="36"/>
        <v>117.30769230769231</v>
      </c>
    </row>
    <row r="171" spans="1:9" s="16" customFormat="1" ht="13.5">
      <c r="A171" s="25"/>
      <c r="B171" s="44"/>
      <c r="C171" s="25"/>
      <c r="D171" s="26"/>
      <c r="E171" s="51" t="s">
        <v>399</v>
      </c>
      <c r="F171" s="63">
        <f>SUM(F137+F161+F170)</f>
        <v>18838700</v>
      </c>
      <c r="G171" s="63">
        <f>SUM(G137+G161+G170)</f>
        <v>14129025</v>
      </c>
      <c r="H171" s="63">
        <f>SUM(H137+H161+H170)</f>
        <v>13948600</v>
      </c>
      <c r="I171" s="62">
        <f t="shared" si="36"/>
        <v>74.042264062806879</v>
      </c>
    </row>
    <row r="172" spans="1:9" s="16" customFormat="1" ht="13.5" hidden="1">
      <c r="A172" s="25"/>
      <c r="B172" s="25"/>
      <c r="C172" s="25"/>
      <c r="D172" s="26"/>
      <c r="E172" s="51"/>
      <c r="F172" s="63"/>
      <c r="G172" s="63"/>
      <c r="H172" s="63"/>
      <c r="I172" s="62" t="e">
        <f t="shared" si="36"/>
        <v>#DIV/0!</v>
      </c>
    </row>
    <row r="173" spans="1:9" s="16" customFormat="1" ht="12.75">
      <c r="A173" s="10" t="s">
        <v>388</v>
      </c>
      <c r="B173" s="13"/>
      <c r="C173" s="13"/>
      <c r="D173" s="14"/>
      <c r="E173" s="52" t="s">
        <v>429</v>
      </c>
      <c r="F173" s="61"/>
      <c r="G173" s="61"/>
      <c r="H173" s="61"/>
      <c r="I173" s="61"/>
    </row>
    <row r="174" spans="1:9" s="20" customFormat="1" ht="13.5">
      <c r="A174" s="17"/>
      <c r="B174" s="17"/>
      <c r="C174" s="17">
        <v>610000</v>
      </c>
      <c r="D174" s="18">
        <v>1</v>
      </c>
      <c r="E174" s="17" t="s">
        <v>182</v>
      </c>
      <c r="F174" s="62">
        <f>SUM(F175+F178+F180)</f>
        <v>5197900</v>
      </c>
      <c r="G174" s="62">
        <f>SUM(G175+G178+G180)</f>
        <v>3898425</v>
      </c>
      <c r="H174" s="62">
        <f t="shared" ref="H174" si="37">SUM(H175+H178+H180)</f>
        <v>5799000</v>
      </c>
      <c r="I174" s="62">
        <f t="shared" si="36"/>
        <v>111.56428557686758</v>
      </c>
    </row>
    <row r="175" spans="1:9" s="24" customFormat="1" ht="13.5">
      <c r="A175" s="21"/>
      <c r="B175" s="43"/>
      <c r="C175" s="21">
        <v>611000</v>
      </c>
      <c r="D175" s="22" t="s">
        <v>10</v>
      </c>
      <c r="E175" s="21" t="s">
        <v>260</v>
      </c>
      <c r="F175" s="63">
        <f>SUM(F176+F177)</f>
        <v>4125000</v>
      </c>
      <c r="G175" s="63">
        <f>SUM(G176+G177)</f>
        <v>3093750</v>
      </c>
      <c r="H175" s="63">
        <f t="shared" ref="H175" si="38">SUM(H176+H177)</f>
        <v>4780000</v>
      </c>
      <c r="I175" s="62">
        <f t="shared" si="36"/>
        <v>115.87878787878788</v>
      </c>
    </row>
    <row r="176" spans="1:9" s="16" customFormat="1" ht="13.5">
      <c r="A176" s="25"/>
      <c r="B176" s="44" t="s">
        <v>243</v>
      </c>
      <c r="C176" s="25">
        <v>611100</v>
      </c>
      <c r="D176" s="26" t="s">
        <v>12</v>
      </c>
      <c r="E176" s="25" t="s">
        <v>261</v>
      </c>
      <c r="F176" s="65">
        <v>3615000</v>
      </c>
      <c r="G176" s="65">
        <f t="shared" ref="G176:G177" si="39">(F176/12)*9</f>
        <v>2711250</v>
      </c>
      <c r="H176" s="65">
        <v>4120000</v>
      </c>
      <c r="I176" s="62">
        <f t="shared" si="36"/>
        <v>113.96957123098201</v>
      </c>
    </row>
    <row r="177" spans="1:9" s="16" customFormat="1" ht="13.5">
      <c r="A177" s="25"/>
      <c r="B177" s="44" t="s">
        <v>243</v>
      </c>
      <c r="C177" s="25">
        <v>611200</v>
      </c>
      <c r="D177" s="26" t="s">
        <v>20</v>
      </c>
      <c r="E177" s="25" t="s">
        <v>262</v>
      </c>
      <c r="F177" s="65">
        <v>510000</v>
      </c>
      <c r="G177" s="65">
        <f t="shared" si="39"/>
        <v>382500</v>
      </c>
      <c r="H177" s="65">
        <v>660000</v>
      </c>
      <c r="I177" s="62">
        <f t="shared" si="36"/>
        <v>129.41176470588235</v>
      </c>
    </row>
    <row r="178" spans="1:9" s="24" customFormat="1" ht="13.5">
      <c r="A178" s="21"/>
      <c r="B178" s="43"/>
      <c r="C178" s="21">
        <v>612000</v>
      </c>
      <c r="D178" s="22" t="s">
        <v>29</v>
      </c>
      <c r="E178" s="21" t="s">
        <v>263</v>
      </c>
      <c r="F178" s="63">
        <f>SUM(F179)</f>
        <v>391000</v>
      </c>
      <c r="G178" s="63">
        <f>SUM(G179)</f>
        <v>293250</v>
      </c>
      <c r="H178" s="63">
        <f t="shared" ref="H178" si="40">SUM(H179)</f>
        <v>450000</v>
      </c>
      <c r="I178" s="62">
        <f t="shared" si="36"/>
        <v>115.08951406649616</v>
      </c>
    </row>
    <row r="179" spans="1:9" s="16" customFormat="1" ht="13.5">
      <c r="A179" s="25"/>
      <c r="B179" s="44" t="s">
        <v>243</v>
      </c>
      <c r="C179" s="25">
        <v>612100</v>
      </c>
      <c r="D179" s="26" t="s">
        <v>31</v>
      </c>
      <c r="E179" s="25" t="s">
        <v>263</v>
      </c>
      <c r="F179" s="65">
        <v>391000</v>
      </c>
      <c r="G179" s="65">
        <f t="shared" ref="G179" si="41">(F179/12)*9</f>
        <v>293250</v>
      </c>
      <c r="H179" s="65">
        <v>450000</v>
      </c>
      <c r="I179" s="62">
        <f t="shared" si="36"/>
        <v>115.08951406649616</v>
      </c>
    </row>
    <row r="180" spans="1:9" s="24" customFormat="1" ht="13.5">
      <c r="A180" s="21"/>
      <c r="B180" s="43"/>
      <c r="C180" s="21">
        <v>613000</v>
      </c>
      <c r="D180" s="22" t="s">
        <v>45</v>
      </c>
      <c r="E180" s="21" t="s">
        <v>183</v>
      </c>
      <c r="F180" s="63">
        <f>SUM(F181:F192)</f>
        <v>681900</v>
      </c>
      <c r="G180" s="63">
        <f>SUM(G181:G192)</f>
        <v>511425</v>
      </c>
      <c r="H180" s="63">
        <f t="shared" ref="H180" si="42">SUM(H181:H192)</f>
        <v>569000</v>
      </c>
      <c r="I180" s="62">
        <f t="shared" si="36"/>
        <v>83.443320134917144</v>
      </c>
    </row>
    <row r="181" spans="1:9" s="16" customFormat="1" ht="13.5">
      <c r="A181" s="25"/>
      <c r="B181" s="44" t="s">
        <v>264</v>
      </c>
      <c r="C181" s="25">
        <v>613100</v>
      </c>
      <c r="D181" s="26" t="s">
        <v>47</v>
      </c>
      <c r="E181" s="25" t="s">
        <v>185</v>
      </c>
      <c r="F181" s="65">
        <v>1000</v>
      </c>
      <c r="G181" s="65">
        <f t="shared" ref="G181:G191" si="43">(F181/12)*9</f>
        <v>750</v>
      </c>
      <c r="H181" s="65">
        <v>1000</v>
      </c>
      <c r="I181" s="62">
        <f t="shared" si="36"/>
        <v>100</v>
      </c>
    </row>
    <row r="182" spans="1:9" s="16" customFormat="1" ht="13.5">
      <c r="A182" s="25"/>
      <c r="B182" s="44" t="s">
        <v>264</v>
      </c>
      <c r="C182" s="25">
        <v>613200</v>
      </c>
      <c r="D182" s="26" t="s">
        <v>50</v>
      </c>
      <c r="E182" s="25" t="s">
        <v>265</v>
      </c>
      <c r="F182" s="65">
        <v>100000</v>
      </c>
      <c r="G182" s="65">
        <f t="shared" si="43"/>
        <v>75000</v>
      </c>
      <c r="H182" s="65">
        <v>100000</v>
      </c>
      <c r="I182" s="62">
        <f t="shared" si="36"/>
        <v>100</v>
      </c>
    </row>
    <row r="183" spans="1:9" s="16" customFormat="1" ht="13.5">
      <c r="A183" s="25"/>
      <c r="B183" s="44" t="s">
        <v>264</v>
      </c>
      <c r="C183" s="25">
        <v>613300</v>
      </c>
      <c r="D183" s="26" t="s">
        <v>266</v>
      </c>
      <c r="E183" s="25" t="s">
        <v>267</v>
      </c>
      <c r="F183" s="65">
        <v>90000</v>
      </c>
      <c r="G183" s="65">
        <f t="shared" si="43"/>
        <v>67500</v>
      </c>
      <c r="H183" s="65">
        <v>90000</v>
      </c>
      <c r="I183" s="62">
        <f t="shared" si="36"/>
        <v>100</v>
      </c>
    </row>
    <row r="184" spans="1:9" s="16" customFormat="1" ht="13.5">
      <c r="A184" s="25"/>
      <c r="B184" s="44" t="s">
        <v>264</v>
      </c>
      <c r="C184" s="25">
        <v>613400</v>
      </c>
      <c r="D184" s="26" t="s">
        <v>268</v>
      </c>
      <c r="E184" s="25" t="s">
        <v>269</v>
      </c>
      <c r="F184" s="65">
        <v>95000</v>
      </c>
      <c r="G184" s="65">
        <f t="shared" si="43"/>
        <v>71250</v>
      </c>
      <c r="H184" s="65">
        <v>80000</v>
      </c>
      <c r="I184" s="62">
        <f t="shared" si="36"/>
        <v>84.210526315789465</v>
      </c>
    </row>
    <row r="185" spans="1:9" s="16" customFormat="1" ht="13.5">
      <c r="A185" s="25"/>
      <c r="B185" s="44" t="s">
        <v>264</v>
      </c>
      <c r="C185" s="25">
        <v>613500</v>
      </c>
      <c r="D185" s="26" t="s">
        <v>270</v>
      </c>
      <c r="E185" s="25" t="s">
        <v>271</v>
      </c>
      <c r="F185" s="65">
        <v>32500</v>
      </c>
      <c r="G185" s="65">
        <f t="shared" si="43"/>
        <v>24375</v>
      </c>
      <c r="H185" s="65">
        <v>30000</v>
      </c>
      <c r="I185" s="62">
        <f t="shared" si="36"/>
        <v>92.307692307692307</v>
      </c>
    </row>
    <row r="186" spans="1:9" s="16" customFormat="1" ht="13.5">
      <c r="A186" s="25"/>
      <c r="B186" s="44" t="s">
        <v>264</v>
      </c>
      <c r="C186" s="25">
        <v>613700</v>
      </c>
      <c r="D186" s="26" t="s">
        <v>272</v>
      </c>
      <c r="E186" s="25" t="s">
        <v>273</v>
      </c>
      <c r="F186" s="65">
        <v>45900</v>
      </c>
      <c r="G186" s="65">
        <f t="shared" si="43"/>
        <v>34425</v>
      </c>
      <c r="H186" s="65">
        <v>40000</v>
      </c>
      <c r="I186" s="62">
        <f t="shared" si="36"/>
        <v>87.145969498910674</v>
      </c>
    </row>
    <row r="187" spans="1:9" s="16" customFormat="1" ht="13.5">
      <c r="A187" s="25"/>
      <c r="B187" s="44" t="s">
        <v>264</v>
      </c>
      <c r="C187" s="25">
        <v>613800</v>
      </c>
      <c r="D187" s="26" t="s">
        <v>274</v>
      </c>
      <c r="E187" s="25" t="s">
        <v>275</v>
      </c>
      <c r="F187" s="65">
        <v>14500</v>
      </c>
      <c r="G187" s="65">
        <f t="shared" si="43"/>
        <v>10875</v>
      </c>
      <c r="H187" s="65">
        <v>14500</v>
      </c>
      <c r="I187" s="62">
        <f t="shared" si="36"/>
        <v>100</v>
      </c>
    </row>
    <row r="188" spans="1:9" s="16" customFormat="1" ht="13.5">
      <c r="A188" s="25"/>
      <c r="B188" s="44" t="s">
        <v>188</v>
      </c>
      <c r="C188" s="25">
        <v>613900</v>
      </c>
      <c r="D188" s="58" t="s">
        <v>276</v>
      </c>
      <c r="E188" s="25" t="s">
        <v>348</v>
      </c>
      <c r="F188" s="65">
        <v>13000</v>
      </c>
      <c r="G188" s="65">
        <f t="shared" si="43"/>
        <v>9750</v>
      </c>
      <c r="H188" s="65">
        <v>13000</v>
      </c>
      <c r="I188" s="62">
        <f t="shared" si="36"/>
        <v>100</v>
      </c>
    </row>
    <row r="189" spans="1:9" s="16" customFormat="1" ht="13.5">
      <c r="A189" s="25"/>
      <c r="B189" s="44" t="s">
        <v>188</v>
      </c>
      <c r="C189" s="25">
        <v>613900</v>
      </c>
      <c r="D189" s="26" t="s">
        <v>382</v>
      </c>
      <c r="E189" s="25" t="s">
        <v>465</v>
      </c>
      <c r="F189" s="65">
        <v>160000</v>
      </c>
      <c r="G189" s="65">
        <f t="shared" si="43"/>
        <v>120000</v>
      </c>
      <c r="H189" s="65">
        <v>100000</v>
      </c>
      <c r="I189" s="62">
        <f t="shared" si="36"/>
        <v>62.5</v>
      </c>
    </row>
    <row r="190" spans="1:9" s="16" customFormat="1" ht="13.5">
      <c r="A190" s="25"/>
      <c r="B190" s="44" t="s">
        <v>188</v>
      </c>
      <c r="C190" s="25">
        <v>613900</v>
      </c>
      <c r="D190" s="26" t="s">
        <v>466</v>
      </c>
      <c r="E190" s="25" t="s">
        <v>448</v>
      </c>
      <c r="F190" s="65">
        <v>500</v>
      </c>
      <c r="G190" s="65">
        <f t="shared" si="43"/>
        <v>375</v>
      </c>
      <c r="H190" s="65">
        <v>500</v>
      </c>
      <c r="I190" s="62">
        <f t="shared" si="36"/>
        <v>100</v>
      </c>
    </row>
    <row r="191" spans="1:9" s="16" customFormat="1" ht="13.5">
      <c r="A191" s="25"/>
      <c r="B191" s="44" t="s">
        <v>264</v>
      </c>
      <c r="C191" s="25">
        <v>613900</v>
      </c>
      <c r="D191" s="26" t="s">
        <v>467</v>
      </c>
      <c r="E191" s="25" t="s">
        <v>186</v>
      </c>
      <c r="F191" s="65">
        <v>129500</v>
      </c>
      <c r="G191" s="65">
        <f t="shared" si="43"/>
        <v>97125</v>
      </c>
      <c r="H191" s="65">
        <v>100000</v>
      </c>
      <c r="I191" s="62">
        <f t="shared" si="36"/>
        <v>77.220077220077215</v>
      </c>
    </row>
    <row r="192" spans="1:9" s="16" customFormat="1" ht="13.5" hidden="1">
      <c r="A192" s="25"/>
      <c r="B192" s="44"/>
      <c r="C192" s="25"/>
      <c r="D192" s="26"/>
      <c r="E192" s="25"/>
      <c r="F192" s="65"/>
      <c r="G192" s="65"/>
      <c r="H192" s="65"/>
      <c r="I192" s="62" t="e">
        <f t="shared" si="36"/>
        <v>#DIV/0!</v>
      </c>
    </row>
    <row r="193" spans="1:9" s="24" customFormat="1" ht="13.5">
      <c r="A193" s="21"/>
      <c r="B193" s="43"/>
      <c r="C193" s="21">
        <v>821000</v>
      </c>
      <c r="D193" s="22">
        <v>2</v>
      </c>
      <c r="E193" s="51" t="s">
        <v>213</v>
      </c>
      <c r="F193" s="63">
        <f>SUM(F194:F196)</f>
        <v>160400</v>
      </c>
      <c r="G193" s="63">
        <f>SUM(G194:G196)</f>
        <v>120300</v>
      </c>
      <c r="H193" s="63">
        <f t="shared" ref="H193" si="44">SUM(H194:H196)</f>
        <v>140000</v>
      </c>
      <c r="I193" s="62">
        <f t="shared" si="36"/>
        <v>87.281795511221944</v>
      </c>
    </row>
    <row r="194" spans="1:9" s="16" customFormat="1" ht="13.5">
      <c r="A194" s="25"/>
      <c r="B194" s="44" t="s">
        <v>264</v>
      </c>
      <c r="C194" s="25">
        <v>821300</v>
      </c>
      <c r="D194" s="26" t="s">
        <v>54</v>
      </c>
      <c r="E194" s="25" t="s">
        <v>283</v>
      </c>
      <c r="F194" s="65">
        <v>81000</v>
      </c>
      <c r="G194" s="65">
        <f t="shared" ref="G194:G196" si="45">(F194/12)*9</f>
        <v>60750</v>
      </c>
      <c r="H194" s="65">
        <v>70000</v>
      </c>
      <c r="I194" s="62">
        <f t="shared" si="36"/>
        <v>86.419753086419746</v>
      </c>
    </row>
    <row r="195" spans="1:9" s="16" customFormat="1" ht="13.5" hidden="1">
      <c r="A195" s="25"/>
      <c r="B195" s="44"/>
      <c r="C195" s="25"/>
      <c r="D195" s="26"/>
      <c r="E195" s="25"/>
      <c r="F195" s="65"/>
      <c r="G195" s="65">
        <f t="shared" si="45"/>
        <v>0</v>
      </c>
      <c r="H195" s="65"/>
      <c r="I195" s="62" t="e">
        <f t="shared" si="36"/>
        <v>#DIV/0!</v>
      </c>
    </row>
    <row r="196" spans="1:9" s="16" customFormat="1" ht="13.5">
      <c r="A196" s="25"/>
      <c r="B196" s="44" t="s">
        <v>264</v>
      </c>
      <c r="C196" s="25">
        <v>821600</v>
      </c>
      <c r="D196" s="26" t="s">
        <v>72</v>
      </c>
      <c r="E196" s="25" t="s">
        <v>284</v>
      </c>
      <c r="F196" s="65">
        <v>79400</v>
      </c>
      <c r="G196" s="65">
        <f t="shared" si="45"/>
        <v>59550</v>
      </c>
      <c r="H196" s="65">
        <v>70000</v>
      </c>
      <c r="I196" s="62">
        <f t="shared" si="36"/>
        <v>88.161209068010066</v>
      </c>
    </row>
    <row r="197" spans="1:9" s="16" customFormat="1" ht="13.5">
      <c r="A197" s="25"/>
      <c r="B197" s="44"/>
      <c r="C197" s="25"/>
      <c r="D197" s="26"/>
      <c r="E197" s="51" t="s">
        <v>400</v>
      </c>
      <c r="F197" s="63">
        <f>SUM(F174+F193)</f>
        <v>5358300</v>
      </c>
      <c r="G197" s="63">
        <f>SUM(G174+G193)</f>
        <v>4018725</v>
      </c>
      <c r="H197" s="63">
        <f t="shared" ref="H197" si="46">SUM(H174+H193)</f>
        <v>5939000</v>
      </c>
      <c r="I197" s="62">
        <f t="shared" si="36"/>
        <v>110.83739245656272</v>
      </c>
    </row>
    <row r="198" spans="1:9" s="16" customFormat="1" ht="12.75">
      <c r="A198" s="10" t="s">
        <v>389</v>
      </c>
      <c r="B198" s="47"/>
      <c r="C198" s="47"/>
      <c r="D198" s="48"/>
      <c r="E198" s="52" t="s">
        <v>430</v>
      </c>
      <c r="F198" s="68"/>
      <c r="G198" s="68"/>
      <c r="H198" s="68"/>
      <c r="I198" s="61"/>
    </row>
    <row r="199" spans="1:9" s="20" customFormat="1" ht="13.5">
      <c r="A199" s="17"/>
      <c r="B199" s="17"/>
      <c r="C199" s="17">
        <v>610000</v>
      </c>
      <c r="D199" s="18">
        <v>1</v>
      </c>
      <c r="E199" s="17" t="s">
        <v>182</v>
      </c>
      <c r="F199" s="62">
        <f>SUM(F200)</f>
        <v>34500</v>
      </c>
      <c r="G199" s="62">
        <f>SUM(G200)</f>
        <v>25875</v>
      </c>
      <c r="H199" s="62">
        <f t="shared" ref="H199" si="47">SUM(H200)</f>
        <v>34500</v>
      </c>
      <c r="I199" s="62">
        <f t="shared" si="36"/>
        <v>100</v>
      </c>
    </row>
    <row r="200" spans="1:9" s="24" customFormat="1" ht="13.5">
      <c r="A200" s="21"/>
      <c r="B200" s="43"/>
      <c r="C200" s="21">
        <v>613000</v>
      </c>
      <c r="D200" s="22" t="s">
        <v>10</v>
      </c>
      <c r="E200" s="21" t="s">
        <v>183</v>
      </c>
      <c r="F200" s="63">
        <f>SUM(F201:F203)</f>
        <v>34500</v>
      </c>
      <c r="G200" s="63">
        <f>SUM(G201:G203)</f>
        <v>25875</v>
      </c>
      <c r="H200" s="63">
        <f t="shared" ref="H200" si="48">SUM(H201:H203)</f>
        <v>34500</v>
      </c>
      <c r="I200" s="62">
        <f t="shared" si="36"/>
        <v>100</v>
      </c>
    </row>
    <row r="201" spans="1:9" s="16" customFormat="1" ht="13.5">
      <c r="A201" s="25"/>
      <c r="B201" s="44" t="s">
        <v>184</v>
      </c>
      <c r="C201" s="25">
        <v>613100</v>
      </c>
      <c r="D201" s="26" t="s">
        <v>12</v>
      </c>
      <c r="E201" s="25" t="s">
        <v>185</v>
      </c>
      <c r="F201" s="65">
        <v>4500</v>
      </c>
      <c r="G201" s="65">
        <f t="shared" ref="G201:G204" si="49">(F201/12)*9</f>
        <v>3375</v>
      </c>
      <c r="H201" s="65">
        <v>4500</v>
      </c>
      <c r="I201" s="62">
        <f t="shared" si="36"/>
        <v>100</v>
      </c>
    </row>
    <row r="202" spans="1:9" s="16" customFormat="1" ht="13.5">
      <c r="A202" s="25"/>
      <c r="B202" s="44" t="s">
        <v>184</v>
      </c>
      <c r="C202" s="25">
        <v>613900</v>
      </c>
      <c r="D202" s="26" t="s">
        <v>20</v>
      </c>
      <c r="E202" s="25" t="s">
        <v>448</v>
      </c>
      <c r="F202" s="65">
        <v>15000</v>
      </c>
      <c r="G202" s="65">
        <f t="shared" si="49"/>
        <v>11250</v>
      </c>
      <c r="H202" s="65">
        <v>15000</v>
      </c>
      <c r="I202" s="62">
        <f t="shared" si="36"/>
        <v>100</v>
      </c>
    </row>
    <row r="203" spans="1:9" s="16" customFormat="1" ht="13.5">
      <c r="A203" s="25"/>
      <c r="B203" s="44" t="s">
        <v>184</v>
      </c>
      <c r="C203" s="25">
        <v>613900</v>
      </c>
      <c r="D203" s="26" t="s">
        <v>23</v>
      </c>
      <c r="E203" s="25" t="s">
        <v>186</v>
      </c>
      <c r="F203" s="65">
        <v>15000</v>
      </c>
      <c r="G203" s="65">
        <f t="shared" si="49"/>
        <v>11250</v>
      </c>
      <c r="H203" s="65">
        <v>15000</v>
      </c>
      <c r="I203" s="62">
        <f t="shared" si="36"/>
        <v>100</v>
      </c>
    </row>
    <row r="204" spans="1:9" s="24" customFormat="1" ht="13.5">
      <c r="A204" s="21"/>
      <c r="B204" s="43" t="s">
        <v>184</v>
      </c>
      <c r="C204" s="21"/>
      <c r="D204" s="22" t="s">
        <v>308</v>
      </c>
      <c r="E204" s="21" t="s">
        <v>187</v>
      </c>
      <c r="F204" s="63">
        <v>20000</v>
      </c>
      <c r="G204" s="65">
        <f t="shared" si="49"/>
        <v>15000</v>
      </c>
      <c r="H204" s="63">
        <v>20000</v>
      </c>
      <c r="I204" s="62">
        <f t="shared" si="36"/>
        <v>100</v>
      </c>
    </row>
    <row r="205" spans="1:9" s="16" customFormat="1" ht="13.5">
      <c r="A205" s="25"/>
      <c r="B205" s="25"/>
      <c r="C205" s="25"/>
      <c r="D205" s="26"/>
      <c r="E205" s="51" t="s">
        <v>401</v>
      </c>
      <c r="F205" s="63">
        <f>SUM(F199+F204)</f>
        <v>54500</v>
      </c>
      <c r="G205" s="63">
        <f>SUM(G199+G204)</f>
        <v>40875</v>
      </c>
      <c r="H205" s="63">
        <f t="shared" ref="H205" si="50">SUM(H199+H204)</f>
        <v>54500</v>
      </c>
      <c r="I205" s="62">
        <f t="shared" si="36"/>
        <v>100</v>
      </c>
    </row>
    <row r="206" spans="1:9" s="16" customFormat="1" ht="12.75">
      <c r="A206" s="10" t="s">
        <v>390</v>
      </c>
      <c r="B206" s="47"/>
      <c r="C206" s="47"/>
      <c r="D206" s="48"/>
      <c r="E206" s="52" t="s">
        <v>431</v>
      </c>
      <c r="F206" s="68"/>
      <c r="G206" s="68"/>
      <c r="H206" s="68"/>
      <c r="I206" s="61"/>
    </row>
    <row r="207" spans="1:9" s="20" customFormat="1" ht="13.5">
      <c r="A207" s="17"/>
      <c r="B207" s="17"/>
      <c r="C207" s="17">
        <v>610000</v>
      </c>
      <c r="D207" s="18">
        <v>1</v>
      </c>
      <c r="E207" s="17" t="s">
        <v>182</v>
      </c>
      <c r="F207" s="62">
        <f>SUM(F208)</f>
        <v>352000</v>
      </c>
      <c r="G207" s="62">
        <f>SUM(G208)</f>
        <v>264000</v>
      </c>
      <c r="H207" s="62">
        <f t="shared" ref="H207" si="51">SUM(H208)</f>
        <v>188000</v>
      </c>
      <c r="I207" s="62">
        <f t="shared" si="36"/>
        <v>53.409090909090907</v>
      </c>
    </row>
    <row r="208" spans="1:9" s="24" customFormat="1" ht="13.5">
      <c r="A208" s="21"/>
      <c r="B208" s="43"/>
      <c r="C208" s="21">
        <v>613000</v>
      </c>
      <c r="D208" s="22" t="s">
        <v>10</v>
      </c>
      <c r="E208" s="21" t="s">
        <v>183</v>
      </c>
      <c r="F208" s="63">
        <f>SUM(F209:F215)</f>
        <v>352000</v>
      </c>
      <c r="G208" s="63">
        <f>SUM(G209:G215)</f>
        <v>264000</v>
      </c>
      <c r="H208" s="63">
        <f t="shared" ref="H208" si="52">SUM(H209:H215)</f>
        <v>188000</v>
      </c>
      <c r="I208" s="62">
        <f t="shared" si="36"/>
        <v>53.409090909090907</v>
      </c>
    </row>
    <row r="209" spans="1:9" s="16" customFormat="1" ht="13.5">
      <c r="A209" s="25"/>
      <c r="B209" s="44" t="s">
        <v>184</v>
      </c>
      <c r="C209" s="25">
        <v>613100</v>
      </c>
      <c r="D209" s="26" t="s">
        <v>12</v>
      </c>
      <c r="E209" s="25" t="s">
        <v>185</v>
      </c>
      <c r="F209" s="65">
        <v>1000</v>
      </c>
      <c r="G209" s="65">
        <f t="shared" ref="G209:G215" si="53">(F209/12)*9</f>
        <v>750</v>
      </c>
      <c r="H209" s="65">
        <v>1000</v>
      </c>
      <c r="I209" s="62">
        <f t="shared" si="36"/>
        <v>100</v>
      </c>
    </row>
    <row r="210" spans="1:9" s="16" customFormat="1" ht="13.5">
      <c r="A210" s="25"/>
      <c r="B210" s="44" t="s">
        <v>184</v>
      </c>
      <c r="C210" s="25">
        <v>613900</v>
      </c>
      <c r="D210" s="26" t="s">
        <v>20</v>
      </c>
      <c r="E210" s="25" t="s">
        <v>448</v>
      </c>
      <c r="F210" s="65">
        <v>500</v>
      </c>
      <c r="G210" s="65">
        <f t="shared" si="53"/>
        <v>375</v>
      </c>
      <c r="H210" s="65">
        <v>500</v>
      </c>
      <c r="I210" s="62">
        <f t="shared" si="36"/>
        <v>100</v>
      </c>
    </row>
    <row r="211" spans="1:9" s="16" customFormat="1" ht="13.5">
      <c r="A211" s="25"/>
      <c r="B211" s="44" t="s">
        <v>184</v>
      </c>
      <c r="C211" s="25">
        <v>613900</v>
      </c>
      <c r="D211" s="26" t="s">
        <v>23</v>
      </c>
      <c r="E211" s="25" t="s">
        <v>186</v>
      </c>
      <c r="F211" s="65">
        <v>19500</v>
      </c>
      <c r="G211" s="65">
        <f t="shared" si="53"/>
        <v>14625</v>
      </c>
      <c r="H211" s="65">
        <v>19500</v>
      </c>
      <c r="I211" s="62">
        <f t="shared" si="36"/>
        <v>100</v>
      </c>
    </row>
    <row r="212" spans="1:9" s="16" customFormat="1" ht="13.5">
      <c r="A212" s="25"/>
      <c r="B212" s="44" t="s">
        <v>184</v>
      </c>
      <c r="C212" s="25">
        <v>613900</v>
      </c>
      <c r="D212" s="26" t="s">
        <v>191</v>
      </c>
      <c r="E212" s="25" t="s">
        <v>227</v>
      </c>
      <c r="F212" s="65">
        <v>20000</v>
      </c>
      <c r="G212" s="65">
        <f t="shared" si="53"/>
        <v>15000</v>
      </c>
      <c r="H212" s="65">
        <v>20000</v>
      </c>
      <c r="I212" s="62">
        <f t="shared" si="36"/>
        <v>100</v>
      </c>
    </row>
    <row r="213" spans="1:9" s="16" customFormat="1" ht="13.5">
      <c r="A213" s="25"/>
      <c r="B213" s="44" t="s">
        <v>184</v>
      </c>
      <c r="C213" s="25">
        <v>613900</v>
      </c>
      <c r="D213" s="26" t="s">
        <v>192</v>
      </c>
      <c r="E213" s="25" t="s">
        <v>468</v>
      </c>
      <c r="F213" s="65">
        <v>184000</v>
      </c>
      <c r="G213" s="65">
        <f t="shared" si="53"/>
        <v>138000</v>
      </c>
      <c r="H213" s="65">
        <v>20000</v>
      </c>
      <c r="I213" s="62">
        <f t="shared" si="36"/>
        <v>10.869565217391305</v>
      </c>
    </row>
    <row r="214" spans="1:9" s="16" customFormat="1" ht="13.5">
      <c r="A214" s="25"/>
      <c r="B214" s="44" t="s">
        <v>184</v>
      </c>
      <c r="C214" s="25">
        <v>613900</v>
      </c>
      <c r="D214" s="26" t="s">
        <v>193</v>
      </c>
      <c r="E214" s="25" t="s">
        <v>285</v>
      </c>
      <c r="F214" s="65">
        <v>112000</v>
      </c>
      <c r="G214" s="65">
        <f t="shared" si="53"/>
        <v>84000</v>
      </c>
      <c r="H214" s="65">
        <v>112000</v>
      </c>
      <c r="I214" s="62">
        <f t="shared" si="36"/>
        <v>100</v>
      </c>
    </row>
    <row r="215" spans="1:9" s="16" customFormat="1" ht="13.5">
      <c r="A215" s="25"/>
      <c r="B215" s="44" t="s">
        <v>243</v>
      </c>
      <c r="C215" s="25">
        <v>613900</v>
      </c>
      <c r="D215" s="26" t="s">
        <v>194</v>
      </c>
      <c r="E215" s="25" t="s">
        <v>277</v>
      </c>
      <c r="F215" s="65">
        <v>15000</v>
      </c>
      <c r="G215" s="65">
        <f t="shared" si="53"/>
        <v>11250</v>
      </c>
      <c r="H215" s="65">
        <v>15000</v>
      </c>
      <c r="I215" s="62">
        <f t="shared" si="36"/>
        <v>100</v>
      </c>
    </row>
    <row r="216" spans="1:9" s="16" customFormat="1" ht="13.5">
      <c r="A216" s="25"/>
      <c r="B216" s="25"/>
      <c r="C216" s="25"/>
      <c r="D216" s="26"/>
      <c r="E216" s="51" t="s">
        <v>402</v>
      </c>
      <c r="F216" s="63">
        <f>SUM(F207)</f>
        <v>352000</v>
      </c>
      <c r="G216" s="63">
        <f>SUM(G207)</f>
        <v>264000</v>
      </c>
      <c r="H216" s="63">
        <f t="shared" ref="H216" si="54">SUM(H207)</f>
        <v>188000</v>
      </c>
      <c r="I216" s="62">
        <f t="shared" si="36"/>
        <v>53.409090909090907</v>
      </c>
    </row>
    <row r="217" spans="1:9" s="16" customFormat="1" ht="12.75">
      <c r="A217" s="10" t="s">
        <v>391</v>
      </c>
      <c r="B217" s="47"/>
      <c r="C217" s="47"/>
      <c r="D217" s="48"/>
      <c r="E217" s="52" t="s">
        <v>432</v>
      </c>
      <c r="F217" s="68"/>
      <c r="G217" s="68"/>
      <c r="H217" s="68"/>
      <c r="I217" s="61"/>
    </row>
    <row r="218" spans="1:9" s="20" customFormat="1" ht="13.5">
      <c r="A218" s="17"/>
      <c r="B218" s="17"/>
      <c r="C218" s="17">
        <v>610000</v>
      </c>
      <c r="D218" s="18">
        <v>1</v>
      </c>
      <c r="E218" s="17" t="s">
        <v>182</v>
      </c>
      <c r="F218" s="62">
        <f>SUM(F219)</f>
        <v>4000</v>
      </c>
      <c r="G218" s="62">
        <f>SUM(G219)</f>
        <v>3000</v>
      </c>
      <c r="H218" s="62">
        <f t="shared" ref="H218" si="55">SUM(H219)</f>
        <v>4000</v>
      </c>
      <c r="I218" s="62">
        <f t="shared" si="36"/>
        <v>100</v>
      </c>
    </row>
    <row r="219" spans="1:9" s="24" customFormat="1" ht="13.5">
      <c r="A219" s="21"/>
      <c r="B219" s="43"/>
      <c r="C219" s="21">
        <v>613000</v>
      </c>
      <c r="D219" s="22" t="s">
        <v>10</v>
      </c>
      <c r="E219" s="21" t="s">
        <v>183</v>
      </c>
      <c r="F219" s="63">
        <f>SUM(F220:F222)</f>
        <v>4000</v>
      </c>
      <c r="G219" s="63">
        <f>SUM(G220:G222)</f>
        <v>3000</v>
      </c>
      <c r="H219" s="63">
        <f t="shared" ref="H219" si="56">SUM(H220:H222)</f>
        <v>4000</v>
      </c>
      <c r="I219" s="62">
        <f t="shared" si="36"/>
        <v>100</v>
      </c>
    </row>
    <row r="220" spans="1:9" s="16" customFormat="1" ht="13.5">
      <c r="A220" s="25"/>
      <c r="B220" s="44" t="s">
        <v>184</v>
      </c>
      <c r="C220" s="25">
        <v>613100</v>
      </c>
      <c r="D220" s="26" t="s">
        <v>12</v>
      </c>
      <c r="E220" s="25" t="s">
        <v>185</v>
      </c>
      <c r="F220" s="65">
        <v>1000</v>
      </c>
      <c r="G220" s="65">
        <f t="shared" ref="G220:G222" si="57">(F220/12)*9</f>
        <v>750</v>
      </c>
      <c r="H220" s="65">
        <v>1000</v>
      </c>
      <c r="I220" s="62">
        <f t="shared" si="36"/>
        <v>100</v>
      </c>
    </row>
    <row r="221" spans="1:9" s="16" customFormat="1" ht="13.5">
      <c r="A221" s="25"/>
      <c r="B221" s="44" t="s">
        <v>184</v>
      </c>
      <c r="C221" s="25">
        <v>613900</v>
      </c>
      <c r="D221" s="26" t="s">
        <v>20</v>
      </c>
      <c r="E221" s="25" t="s">
        <v>448</v>
      </c>
      <c r="F221" s="65">
        <v>500</v>
      </c>
      <c r="G221" s="65">
        <f t="shared" si="57"/>
        <v>375</v>
      </c>
      <c r="H221" s="65">
        <v>500</v>
      </c>
      <c r="I221" s="62">
        <f t="shared" si="36"/>
        <v>100</v>
      </c>
    </row>
    <row r="222" spans="1:9" s="16" customFormat="1" ht="13.5">
      <c r="A222" s="25"/>
      <c r="B222" s="44" t="s">
        <v>184</v>
      </c>
      <c r="C222" s="25">
        <v>613900</v>
      </c>
      <c r="D222" s="26" t="s">
        <v>23</v>
      </c>
      <c r="E222" s="25" t="s">
        <v>186</v>
      </c>
      <c r="F222" s="65">
        <v>2500</v>
      </c>
      <c r="G222" s="65">
        <f t="shared" si="57"/>
        <v>1875</v>
      </c>
      <c r="H222" s="65">
        <v>2500</v>
      </c>
      <c r="I222" s="62">
        <f t="shared" si="36"/>
        <v>100</v>
      </c>
    </row>
    <row r="223" spans="1:9" s="16" customFormat="1" ht="13.5">
      <c r="A223" s="25"/>
      <c r="B223" s="25"/>
      <c r="C223" s="25"/>
      <c r="D223" s="26"/>
      <c r="E223" s="51" t="s">
        <v>403</v>
      </c>
      <c r="F223" s="63">
        <f>SUM(F218)</f>
        <v>4000</v>
      </c>
      <c r="G223" s="63">
        <f>SUM(G218)</f>
        <v>3000</v>
      </c>
      <c r="H223" s="63">
        <f t="shared" ref="H223" si="58">SUM(H218)</f>
        <v>4000</v>
      </c>
      <c r="I223" s="62">
        <f t="shared" si="36"/>
        <v>100</v>
      </c>
    </row>
    <row r="224" spans="1:9" s="16" customFormat="1" ht="12.75">
      <c r="A224" s="10" t="s">
        <v>392</v>
      </c>
      <c r="B224" s="13"/>
      <c r="C224" s="13"/>
      <c r="D224" s="14"/>
      <c r="E224" s="13" t="s">
        <v>433</v>
      </c>
      <c r="F224" s="61"/>
      <c r="G224" s="61"/>
      <c r="H224" s="61"/>
      <c r="I224" s="61"/>
    </row>
    <row r="225" spans="1:9" s="20" customFormat="1" ht="13.5">
      <c r="A225" s="17"/>
      <c r="B225" s="17"/>
      <c r="C225" s="17">
        <v>610000</v>
      </c>
      <c r="D225" s="18">
        <v>1</v>
      </c>
      <c r="E225" s="17" t="s">
        <v>182</v>
      </c>
      <c r="F225" s="62">
        <f>SUM(F226)</f>
        <v>4000</v>
      </c>
      <c r="G225" s="62">
        <f>SUM(G226)</f>
        <v>3000</v>
      </c>
      <c r="H225" s="62">
        <f t="shared" ref="H225" si="59">SUM(H226)</f>
        <v>4000</v>
      </c>
      <c r="I225" s="62">
        <f t="shared" si="36"/>
        <v>100</v>
      </c>
    </row>
    <row r="226" spans="1:9" s="24" customFormat="1" ht="13.5">
      <c r="A226" s="21"/>
      <c r="B226" s="43"/>
      <c r="C226" s="21">
        <v>613000</v>
      </c>
      <c r="D226" s="22" t="s">
        <v>10</v>
      </c>
      <c r="E226" s="21" t="s">
        <v>183</v>
      </c>
      <c r="F226" s="63">
        <f>SUM(F227:F229)</f>
        <v>4000</v>
      </c>
      <c r="G226" s="63">
        <f>SUM(G227:G229)</f>
        <v>3000</v>
      </c>
      <c r="H226" s="63">
        <f t="shared" ref="H226" si="60">SUM(H227:H229)</f>
        <v>4000</v>
      </c>
      <c r="I226" s="62">
        <f t="shared" si="36"/>
        <v>100</v>
      </c>
    </row>
    <row r="227" spans="1:9" s="16" customFormat="1" ht="13.5">
      <c r="A227" s="25"/>
      <c r="B227" s="44" t="s">
        <v>208</v>
      </c>
      <c r="C227" s="25">
        <v>613100</v>
      </c>
      <c r="D227" s="26" t="s">
        <v>12</v>
      </c>
      <c r="E227" s="25" t="s">
        <v>185</v>
      </c>
      <c r="F227" s="65">
        <v>1000</v>
      </c>
      <c r="G227" s="65">
        <f t="shared" ref="G227:G229" si="61">(F227/12)*9</f>
        <v>750</v>
      </c>
      <c r="H227" s="65">
        <v>1000</v>
      </c>
      <c r="I227" s="62">
        <f t="shared" si="36"/>
        <v>100</v>
      </c>
    </row>
    <row r="228" spans="1:9" s="16" customFormat="1" ht="13.5">
      <c r="A228" s="25"/>
      <c r="B228" s="44" t="s">
        <v>208</v>
      </c>
      <c r="C228" s="25">
        <v>613900</v>
      </c>
      <c r="D228" s="26" t="s">
        <v>20</v>
      </c>
      <c r="E228" s="25" t="s">
        <v>448</v>
      </c>
      <c r="F228" s="65">
        <v>500</v>
      </c>
      <c r="G228" s="65">
        <f t="shared" si="61"/>
        <v>375</v>
      </c>
      <c r="H228" s="65">
        <v>500</v>
      </c>
      <c r="I228" s="62">
        <f t="shared" si="36"/>
        <v>100</v>
      </c>
    </row>
    <row r="229" spans="1:9" s="16" customFormat="1" ht="13.5">
      <c r="A229" s="25"/>
      <c r="B229" s="44" t="s">
        <v>208</v>
      </c>
      <c r="C229" s="25">
        <v>613900</v>
      </c>
      <c r="D229" s="26" t="s">
        <v>20</v>
      </c>
      <c r="E229" s="25" t="s">
        <v>186</v>
      </c>
      <c r="F229" s="65">
        <v>2500</v>
      </c>
      <c r="G229" s="65">
        <f t="shared" si="61"/>
        <v>1875</v>
      </c>
      <c r="H229" s="65">
        <v>2500</v>
      </c>
      <c r="I229" s="62">
        <f t="shared" si="36"/>
        <v>100</v>
      </c>
    </row>
    <row r="230" spans="1:9" s="16" customFormat="1" ht="13.5">
      <c r="A230" s="25"/>
      <c r="B230" s="25"/>
      <c r="C230" s="25"/>
      <c r="D230" s="26"/>
      <c r="E230" s="51" t="s">
        <v>404</v>
      </c>
      <c r="F230" s="63">
        <f>SUM(F225)</f>
        <v>4000</v>
      </c>
      <c r="G230" s="63">
        <f>SUM(G225)</f>
        <v>3000</v>
      </c>
      <c r="H230" s="63">
        <f t="shared" ref="H230" si="62">SUM(H225)</f>
        <v>4000</v>
      </c>
      <c r="I230" s="62">
        <f t="shared" si="36"/>
        <v>100</v>
      </c>
    </row>
    <row r="231" spans="1:9" s="16" customFormat="1" ht="12.75" customHeight="1">
      <c r="A231" s="46" t="s">
        <v>393</v>
      </c>
      <c r="B231" s="47"/>
      <c r="C231" s="47"/>
      <c r="D231" s="48"/>
      <c r="E231" s="47" t="s">
        <v>434</v>
      </c>
      <c r="F231" s="68"/>
      <c r="G231" s="68"/>
      <c r="H231" s="68"/>
      <c r="I231" s="61"/>
    </row>
    <row r="232" spans="1:9" s="20" customFormat="1" ht="13.5">
      <c r="A232" s="17"/>
      <c r="B232" s="17"/>
      <c r="C232" s="17">
        <v>610000</v>
      </c>
      <c r="D232" s="18">
        <v>1</v>
      </c>
      <c r="E232" s="17" t="s">
        <v>182</v>
      </c>
      <c r="F232" s="62">
        <f>SUM(F233+F236+F238+F249)</f>
        <v>6370000</v>
      </c>
      <c r="G232" s="62">
        <f>SUM(G233+G236+G238+G249)</f>
        <v>4777500</v>
      </c>
      <c r="H232" s="62">
        <f t="shared" ref="H232" si="63">SUM(H233+H236+H238+H249)</f>
        <v>6453600</v>
      </c>
      <c r="I232" s="62">
        <f t="shared" si="36"/>
        <v>101.31240188383046</v>
      </c>
    </row>
    <row r="233" spans="1:9" s="24" customFormat="1" ht="13.5">
      <c r="A233" s="21"/>
      <c r="B233" s="43"/>
      <c r="C233" s="21">
        <v>611000</v>
      </c>
      <c r="D233" s="22" t="s">
        <v>10</v>
      </c>
      <c r="E233" s="21" t="s">
        <v>260</v>
      </c>
      <c r="F233" s="63">
        <f>SUM(F234+F235)</f>
        <v>598000</v>
      </c>
      <c r="G233" s="63">
        <f>SUM(G234+G235)</f>
        <v>448500</v>
      </c>
      <c r="H233" s="63">
        <f t="shared" ref="H233" si="64">SUM(H234+H235)</f>
        <v>690000</v>
      </c>
      <c r="I233" s="62">
        <f t="shared" ref="I233:I296" si="65">SUM(H233/F233)*100</f>
        <v>115.38461538461537</v>
      </c>
    </row>
    <row r="234" spans="1:9" s="16" customFormat="1" ht="13.5">
      <c r="A234" s="25"/>
      <c r="B234" s="44">
        <v>1091</v>
      </c>
      <c r="C234" s="25">
        <v>611100</v>
      </c>
      <c r="D234" s="26" t="s">
        <v>12</v>
      </c>
      <c r="E234" s="25" t="s">
        <v>261</v>
      </c>
      <c r="F234" s="65">
        <v>515000</v>
      </c>
      <c r="G234" s="65">
        <f t="shared" ref="G234:G235" si="66">(F234/12)*9</f>
        <v>386250</v>
      </c>
      <c r="H234" s="65">
        <v>570000</v>
      </c>
      <c r="I234" s="62">
        <f t="shared" si="65"/>
        <v>110.67961165048543</v>
      </c>
    </row>
    <row r="235" spans="1:9" s="16" customFormat="1" ht="13.5">
      <c r="A235" s="25"/>
      <c r="B235" s="44">
        <v>1091</v>
      </c>
      <c r="C235" s="25">
        <v>611200</v>
      </c>
      <c r="D235" s="26" t="s">
        <v>20</v>
      </c>
      <c r="E235" s="25" t="s">
        <v>262</v>
      </c>
      <c r="F235" s="65">
        <v>83000</v>
      </c>
      <c r="G235" s="65">
        <f t="shared" si="66"/>
        <v>62250</v>
      </c>
      <c r="H235" s="65">
        <v>120000</v>
      </c>
      <c r="I235" s="62">
        <f t="shared" si="65"/>
        <v>144.57831325301206</v>
      </c>
    </row>
    <row r="236" spans="1:9" s="24" customFormat="1" ht="13.5">
      <c r="A236" s="21"/>
      <c r="B236" s="43"/>
      <c r="C236" s="21">
        <v>612000</v>
      </c>
      <c r="D236" s="22" t="s">
        <v>29</v>
      </c>
      <c r="E236" s="21" t="s">
        <v>263</v>
      </c>
      <c r="F236" s="63">
        <f>SUM(F237)</f>
        <v>55900</v>
      </c>
      <c r="G236" s="63">
        <f>SUM(G237)</f>
        <v>41925</v>
      </c>
      <c r="H236" s="63">
        <f t="shared" ref="H236" si="67">SUM(H237)</f>
        <v>55000</v>
      </c>
      <c r="I236" s="62">
        <f t="shared" si="65"/>
        <v>98.389982110912342</v>
      </c>
    </row>
    <row r="237" spans="1:9" s="16" customFormat="1" ht="13.5">
      <c r="A237" s="25"/>
      <c r="B237" s="44">
        <v>1091</v>
      </c>
      <c r="C237" s="25">
        <v>612100</v>
      </c>
      <c r="D237" s="26" t="s">
        <v>31</v>
      </c>
      <c r="E237" s="25" t="s">
        <v>263</v>
      </c>
      <c r="F237" s="65">
        <v>55900</v>
      </c>
      <c r="G237" s="65">
        <f t="shared" ref="G237" si="68">(F237/12)*9</f>
        <v>41925</v>
      </c>
      <c r="H237" s="65">
        <v>55000</v>
      </c>
      <c r="I237" s="62">
        <f t="shared" si="65"/>
        <v>98.389982110912342</v>
      </c>
    </row>
    <row r="238" spans="1:9" s="24" customFormat="1" ht="13.5">
      <c r="A238" s="21"/>
      <c r="B238" s="43"/>
      <c r="C238" s="21">
        <v>613000</v>
      </c>
      <c r="D238" s="22" t="s">
        <v>45</v>
      </c>
      <c r="E238" s="21" t="s">
        <v>183</v>
      </c>
      <c r="F238" s="63">
        <f>SUM(F239:F248)</f>
        <v>66100</v>
      </c>
      <c r="G238" s="63">
        <f>SUM(G239:G248)</f>
        <v>49575</v>
      </c>
      <c r="H238" s="63">
        <f t="shared" ref="H238" si="69">SUM(H239:H248)</f>
        <v>128600</v>
      </c>
      <c r="I238" s="62">
        <f t="shared" si="65"/>
        <v>194.553706505295</v>
      </c>
    </row>
    <row r="239" spans="1:9" s="16" customFormat="1" ht="13.5">
      <c r="A239" s="25"/>
      <c r="B239" s="44">
        <v>1091</v>
      </c>
      <c r="C239" s="25">
        <v>613100</v>
      </c>
      <c r="D239" s="26" t="s">
        <v>47</v>
      </c>
      <c r="E239" s="25" t="s">
        <v>185</v>
      </c>
      <c r="F239" s="65">
        <v>500</v>
      </c>
      <c r="G239" s="65">
        <f t="shared" ref="G239:G248" si="70">(F239/12)*9</f>
        <v>375</v>
      </c>
      <c r="H239" s="65">
        <v>1000</v>
      </c>
      <c r="I239" s="62">
        <f t="shared" si="65"/>
        <v>200</v>
      </c>
    </row>
    <row r="240" spans="1:9" s="16" customFormat="1" ht="13.5">
      <c r="A240" s="25"/>
      <c r="B240" s="44">
        <v>1091</v>
      </c>
      <c r="C240" s="25">
        <v>613200</v>
      </c>
      <c r="D240" s="26" t="s">
        <v>50</v>
      </c>
      <c r="E240" s="25" t="s">
        <v>265</v>
      </c>
      <c r="F240" s="65">
        <v>8300</v>
      </c>
      <c r="G240" s="65">
        <f t="shared" si="70"/>
        <v>6225</v>
      </c>
      <c r="H240" s="65">
        <v>15000</v>
      </c>
      <c r="I240" s="62">
        <f t="shared" si="65"/>
        <v>180.72289156626508</v>
      </c>
    </row>
    <row r="241" spans="1:9" s="16" customFormat="1" ht="13.5">
      <c r="A241" s="25"/>
      <c r="B241" s="44">
        <v>1091</v>
      </c>
      <c r="C241" s="25">
        <v>613300</v>
      </c>
      <c r="D241" s="26" t="s">
        <v>266</v>
      </c>
      <c r="E241" s="25" t="s">
        <v>267</v>
      </c>
      <c r="F241" s="65">
        <v>17400</v>
      </c>
      <c r="G241" s="65">
        <f t="shared" si="70"/>
        <v>13050</v>
      </c>
      <c r="H241" s="65">
        <v>17000</v>
      </c>
      <c r="I241" s="62">
        <f t="shared" si="65"/>
        <v>97.701149425287355</v>
      </c>
    </row>
    <row r="242" spans="1:9" s="16" customFormat="1" ht="13.5">
      <c r="A242" s="25"/>
      <c r="B242" s="44">
        <v>1091</v>
      </c>
      <c r="C242" s="25">
        <v>613300</v>
      </c>
      <c r="D242" s="26" t="s">
        <v>268</v>
      </c>
      <c r="E242" s="25" t="s">
        <v>575</v>
      </c>
      <c r="F242" s="65">
        <v>0</v>
      </c>
      <c r="G242" s="65">
        <f t="shared" si="70"/>
        <v>0</v>
      </c>
      <c r="H242" s="65">
        <v>50000</v>
      </c>
      <c r="I242" s="62"/>
    </row>
    <row r="243" spans="1:9" s="16" customFormat="1" ht="13.5">
      <c r="A243" s="25"/>
      <c r="B243" s="44">
        <v>1091</v>
      </c>
      <c r="C243" s="25">
        <v>613400</v>
      </c>
      <c r="D243" s="26" t="s">
        <v>270</v>
      </c>
      <c r="E243" s="25" t="s">
        <v>269</v>
      </c>
      <c r="F243" s="65">
        <v>15000</v>
      </c>
      <c r="G243" s="65">
        <f t="shared" si="70"/>
        <v>11250</v>
      </c>
      <c r="H243" s="65">
        <v>17100</v>
      </c>
      <c r="I243" s="62">
        <f t="shared" si="65"/>
        <v>113.99999999999999</v>
      </c>
    </row>
    <row r="244" spans="1:9" s="16" customFormat="1" ht="13.5">
      <c r="A244" s="25"/>
      <c r="B244" s="44">
        <v>1091</v>
      </c>
      <c r="C244" s="25">
        <v>614500</v>
      </c>
      <c r="D244" s="26" t="s">
        <v>272</v>
      </c>
      <c r="E244" s="25" t="s">
        <v>323</v>
      </c>
      <c r="F244" s="65">
        <v>500</v>
      </c>
      <c r="G244" s="65">
        <f t="shared" si="70"/>
        <v>375</v>
      </c>
      <c r="H244" s="65">
        <v>2000</v>
      </c>
      <c r="I244" s="62">
        <f t="shared" si="65"/>
        <v>400</v>
      </c>
    </row>
    <row r="245" spans="1:9" s="16" customFormat="1" ht="13.5">
      <c r="A245" s="25"/>
      <c r="B245" s="44">
        <v>1091</v>
      </c>
      <c r="C245" s="25">
        <v>613700</v>
      </c>
      <c r="D245" s="26" t="s">
        <v>274</v>
      </c>
      <c r="E245" s="25" t="s">
        <v>273</v>
      </c>
      <c r="F245" s="65">
        <v>5300</v>
      </c>
      <c r="G245" s="65">
        <f t="shared" si="70"/>
        <v>3975</v>
      </c>
      <c r="H245" s="65">
        <v>8000</v>
      </c>
      <c r="I245" s="62">
        <f t="shared" si="65"/>
        <v>150.9433962264151</v>
      </c>
    </row>
    <row r="246" spans="1:9" s="16" customFormat="1" ht="13.5">
      <c r="A246" s="25"/>
      <c r="B246" s="44">
        <v>1091</v>
      </c>
      <c r="C246" s="25">
        <v>613800</v>
      </c>
      <c r="D246" s="26" t="s">
        <v>341</v>
      </c>
      <c r="E246" s="25" t="s">
        <v>287</v>
      </c>
      <c r="F246" s="65">
        <v>6300</v>
      </c>
      <c r="G246" s="65">
        <f t="shared" si="70"/>
        <v>4725</v>
      </c>
      <c r="H246" s="65">
        <v>7000</v>
      </c>
      <c r="I246" s="62">
        <f t="shared" si="65"/>
        <v>111.11111111111111</v>
      </c>
    </row>
    <row r="247" spans="1:9" s="16" customFormat="1" ht="13.5">
      <c r="A247" s="25"/>
      <c r="B247" s="44">
        <v>1091</v>
      </c>
      <c r="C247" s="25">
        <v>613900</v>
      </c>
      <c r="D247" s="26" t="s">
        <v>382</v>
      </c>
      <c r="E247" s="25" t="s">
        <v>448</v>
      </c>
      <c r="F247" s="65">
        <v>500</v>
      </c>
      <c r="G247" s="65">
        <f t="shared" si="70"/>
        <v>375</v>
      </c>
      <c r="H247" s="65">
        <v>500</v>
      </c>
      <c r="I247" s="62">
        <f t="shared" si="65"/>
        <v>100</v>
      </c>
    </row>
    <row r="248" spans="1:9" s="16" customFormat="1" ht="13.5">
      <c r="A248" s="25"/>
      <c r="B248" s="44">
        <v>1091</v>
      </c>
      <c r="C248" s="25">
        <v>613900</v>
      </c>
      <c r="D248" s="26" t="s">
        <v>466</v>
      </c>
      <c r="E248" s="25" t="s">
        <v>186</v>
      </c>
      <c r="F248" s="65">
        <v>12300</v>
      </c>
      <c r="G248" s="65">
        <f t="shared" si="70"/>
        <v>9225</v>
      </c>
      <c r="H248" s="65">
        <v>11000</v>
      </c>
      <c r="I248" s="62">
        <f t="shared" si="65"/>
        <v>89.430894308943081</v>
      </c>
    </row>
    <row r="249" spans="1:9" s="24" customFormat="1" ht="13.5">
      <c r="A249" s="21"/>
      <c r="B249" s="43"/>
      <c r="C249" s="21">
        <v>614000</v>
      </c>
      <c r="D249" s="22" t="s">
        <v>278</v>
      </c>
      <c r="E249" s="21" t="s">
        <v>196</v>
      </c>
      <c r="F249" s="63">
        <f>SUM(F250:F256)</f>
        <v>5650000</v>
      </c>
      <c r="G249" s="63">
        <f>SUM(G250:G256)</f>
        <v>4237500</v>
      </c>
      <c r="H249" s="63">
        <f t="shared" ref="H249" si="71">SUM(H250:H256)</f>
        <v>5580000</v>
      </c>
      <c r="I249" s="62">
        <f t="shared" si="65"/>
        <v>98.761061946902657</v>
      </c>
    </row>
    <row r="250" spans="1:9" s="16" customFormat="1" ht="13.5">
      <c r="A250" s="25"/>
      <c r="B250" s="44">
        <v>1091</v>
      </c>
      <c r="C250" s="25">
        <v>614200</v>
      </c>
      <c r="D250" s="26" t="s">
        <v>279</v>
      </c>
      <c r="E250" s="25" t="s">
        <v>352</v>
      </c>
      <c r="F250" s="65">
        <v>170000</v>
      </c>
      <c r="G250" s="65">
        <f t="shared" ref="G250:G256" si="72">(F250/12)*9</f>
        <v>127500</v>
      </c>
      <c r="H250" s="65">
        <v>100000</v>
      </c>
      <c r="I250" s="62">
        <f t="shared" si="65"/>
        <v>58.82352941176471</v>
      </c>
    </row>
    <row r="251" spans="1:9" s="16" customFormat="1" ht="13.5">
      <c r="A251" s="25"/>
      <c r="B251" s="44">
        <v>1091</v>
      </c>
      <c r="C251" s="25">
        <v>614200</v>
      </c>
      <c r="D251" s="26" t="s">
        <v>280</v>
      </c>
      <c r="E251" s="25" t="s">
        <v>288</v>
      </c>
      <c r="F251" s="65">
        <v>5000000</v>
      </c>
      <c r="G251" s="65">
        <f t="shared" si="72"/>
        <v>3750000</v>
      </c>
      <c r="H251" s="65">
        <v>5000000</v>
      </c>
      <c r="I251" s="62">
        <f t="shared" si="65"/>
        <v>100</v>
      </c>
    </row>
    <row r="252" spans="1:9" s="16" customFormat="1" ht="13.5">
      <c r="A252" s="25"/>
      <c r="B252" s="44">
        <v>1091</v>
      </c>
      <c r="C252" s="25">
        <v>614200</v>
      </c>
      <c r="D252" s="26" t="s">
        <v>282</v>
      </c>
      <c r="E252" s="25" t="s">
        <v>446</v>
      </c>
      <c r="F252" s="65">
        <v>300000</v>
      </c>
      <c r="G252" s="65">
        <f t="shared" si="72"/>
        <v>225000</v>
      </c>
      <c r="H252" s="65">
        <v>350000</v>
      </c>
      <c r="I252" s="62">
        <f t="shared" si="65"/>
        <v>116.66666666666667</v>
      </c>
    </row>
    <row r="253" spans="1:9" s="16" customFormat="1" ht="13.5" hidden="1">
      <c r="A253" s="25"/>
      <c r="B253" s="44"/>
      <c r="C253" s="25"/>
      <c r="D253" s="26"/>
      <c r="E253" s="25"/>
      <c r="F253" s="65"/>
      <c r="G253" s="65"/>
      <c r="H253" s="65"/>
      <c r="I253" s="62"/>
    </row>
    <row r="254" spans="1:9" s="16" customFormat="1" ht="13.5">
      <c r="A254" s="25"/>
      <c r="B254" s="44">
        <v>1091</v>
      </c>
      <c r="C254" s="25">
        <v>614200</v>
      </c>
      <c r="D254" s="26" t="s">
        <v>293</v>
      </c>
      <c r="E254" s="25" t="s">
        <v>415</v>
      </c>
      <c r="F254" s="65">
        <v>100000</v>
      </c>
      <c r="G254" s="65">
        <f t="shared" si="72"/>
        <v>75000</v>
      </c>
      <c r="H254" s="65">
        <v>50000</v>
      </c>
      <c r="I254" s="62">
        <f t="shared" si="65"/>
        <v>50</v>
      </c>
    </row>
    <row r="255" spans="1:9" s="16" customFormat="1" ht="13.5">
      <c r="A255" s="25"/>
      <c r="B255" s="44">
        <v>1091</v>
      </c>
      <c r="C255" s="25">
        <v>614200</v>
      </c>
      <c r="D255" s="26" t="s">
        <v>296</v>
      </c>
      <c r="E255" s="25" t="s">
        <v>423</v>
      </c>
      <c r="F255" s="65">
        <v>30000</v>
      </c>
      <c r="G255" s="65">
        <f t="shared" si="72"/>
        <v>22500</v>
      </c>
      <c r="H255" s="65">
        <v>30000</v>
      </c>
      <c r="I255" s="62">
        <f t="shared" si="65"/>
        <v>100</v>
      </c>
    </row>
    <row r="256" spans="1:9" s="16" customFormat="1" ht="13.5">
      <c r="A256" s="25"/>
      <c r="B256" s="44">
        <v>1091</v>
      </c>
      <c r="C256" s="25">
        <v>614200</v>
      </c>
      <c r="D256" s="26" t="s">
        <v>297</v>
      </c>
      <c r="E256" s="25" t="s">
        <v>416</v>
      </c>
      <c r="F256" s="65">
        <v>50000</v>
      </c>
      <c r="G256" s="65">
        <f t="shared" si="72"/>
        <v>37500</v>
      </c>
      <c r="H256" s="65">
        <v>50000</v>
      </c>
      <c r="I256" s="62">
        <f t="shared" si="65"/>
        <v>100</v>
      </c>
    </row>
    <row r="257" spans="1:9" s="24" customFormat="1" ht="13.5">
      <c r="A257" s="21"/>
      <c r="B257" s="43"/>
      <c r="C257" s="21">
        <v>821000</v>
      </c>
      <c r="D257" s="22">
        <v>2</v>
      </c>
      <c r="E257" s="51" t="s">
        <v>213</v>
      </c>
      <c r="F257" s="63">
        <f>SUM(F258)</f>
        <v>17500</v>
      </c>
      <c r="G257" s="63">
        <f>SUM(G258)</f>
        <v>13125</v>
      </c>
      <c r="H257" s="63">
        <f t="shared" ref="H257" si="73">SUM(H258)</f>
        <v>5000</v>
      </c>
      <c r="I257" s="62">
        <f t="shared" si="65"/>
        <v>28.571428571428569</v>
      </c>
    </row>
    <row r="258" spans="1:9" s="16" customFormat="1" ht="13.5">
      <c r="A258" s="25"/>
      <c r="B258" s="44" t="s">
        <v>264</v>
      </c>
      <c r="C258" s="25">
        <v>821300</v>
      </c>
      <c r="D258" s="26" t="s">
        <v>54</v>
      </c>
      <c r="E258" s="25" t="s">
        <v>283</v>
      </c>
      <c r="F258" s="65">
        <v>17500</v>
      </c>
      <c r="G258" s="65">
        <f t="shared" ref="G258" si="74">(F258/12)*9</f>
        <v>13125</v>
      </c>
      <c r="H258" s="65">
        <v>5000</v>
      </c>
      <c r="I258" s="62">
        <f t="shared" si="65"/>
        <v>28.571428571428569</v>
      </c>
    </row>
    <row r="259" spans="1:9" s="16" customFormat="1" ht="13.5">
      <c r="A259" s="32"/>
      <c r="B259" s="32"/>
      <c r="C259" s="32"/>
      <c r="D259" s="33"/>
      <c r="E259" s="51" t="s">
        <v>405</v>
      </c>
      <c r="F259" s="69">
        <f>SUM(F232+F257)</f>
        <v>6387500</v>
      </c>
      <c r="G259" s="69">
        <f>SUM(G232+G257)</f>
        <v>4790625</v>
      </c>
      <c r="H259" s="69">
        <f t="shared" ref="H259" si="75">SUM(H232+H257)</f>
        <v>6458600</v>
      </c>
      <c r="I259" s="62">
        <f t="shared" si="65"/>
        <v>101.11311154598826</v>
      </c>
    </row>
    <row r="260" spans="1:9" s="16" customFormat="1" ht="13.5">
      <c r="A260" s="25"/>
      <c r="B260" s="25"/>
      <c r="C260" s="25"/>
      <c r="D260" s="26"/>
      <c r="E260" s="51" t="s">
        <v>289</v>
      </c>
      <c r="F260" s="63">
        <f>SUM(F20+F46+F104+F135+F171+F197+F205+F216+F223+F230+F259)</f>
        <v>37714000</v>
      </c>
      <c r="G260" s="63">
        <f>SUM(G20+G46+G104+G135+G171+G197+G205+G216+G223+G230+G259)</f>
        <v>28285500</v>
      </c>
      <c r="H260" s="63">
        <f>SUM(H20+H46+H104+H135+H171+H197+H205+H216+H223+H230+H259)</f>
        <v>32500000</v>
      </c>
      <c r="I260" s="62">
        <f t="shared" si="65"/>
        <v>86.174895264358071</v>
      </c>
    </row>
    <row r="261" spans="1:9" s="16" customFormat="1" ht="12" customHeight="1">
      <c r="A261" s="46"/>
      <c r="B261" s="47"/>
      <c r="C261" s="47"/>
      <c r="D261" s="48"/>
      <c r="E261" s="47" t="s">
        <v>435</v>
      </c>
      <c r="F261" s="68"/>
      <c r="G261" s="68"/>
      <c r="H261" s="68"/>
      <c r="I261" s="61"/>
    </row>
    <row r="262" spans="1:9" s="20" customFormat="1" ht="13.5">
      <c r="A262" s="17">
        <v>610000</v>
      </c>
      <c r="B262" s="17"/>
      <c r="C262" s="17"/>
      <c r="D262" s="18" t="s">
        <v>309</v>
      </c>
      <c r="E262" s="17" t="s">
        <v>182</v>
      </c>
      <c r="F262" s="62">
        <f>SUM(F263+F266+F268+F277+F286)</f>
        <v>22961600</v>
      </c>
      <c r="G262" s="62">
        <f>SUM(G263+G266+G268+G277+G286)</f>
        <v>17221200</v>
      </c>
      <c r="H262" s="62">
        <f t="shared" ref="H262" si="76">SUM(H263+H266+H268+H277+H286)</f>
        <v>22019500</v>
      </c>
      <c r="I262" s="62">
        <f t="shared" si="65"/>
        <v>95.897062922444434</v>
      </c>
    </row>
    <row r="263" spans="1:9" s="24" customFormat="1" ht="13.5">
      <c r="A263" s="21">
        <v>611000</v>
      </c>
      <c r="B263" s="21"/>
      <c r="C263" s="21"/>
      <c r="D263" s="22" t="s">
        <v>10</v>
      </c>
      <c r="E263" s="21" t="s">
        <v>260</v>
      </c>
      <c r="F263" s="63">
        <f>SUM(F264+F265)</f>
        <v>4723000</v>
      </c>
      <c r="G263" s="63">
        <f>SUM(G264+G265)</f>
        <v>3542250</v>
      </c>
      <c r="H263" s="63">
        <f t="shared" ref="H263" si="77">SUM(H264+H265)</f>
        <v>5470000</v>
      </c>
      <c r="I263" s="62">
        <f t="shared" si="65"/>
        <v>115.81621850518738</v>
      </c>
    </row>
    <row r="264" spans="1:9" s="16" customFormat="1" ht="13.5">
      <c r="A264" s="25"/>
      <c r="B264" s="25">
        <v>611100</v>
      </c>
      <c r="C264" s="25"/>
      <c r="D264" s="26" t="s">
        <v>12</v>
      </c>
      <c r="E264" s="25" t="s">
        <v>261</v>
      </c>
      <c r="F264" s="65">
        <f t="shared" ref="F264:G265" si="78">SUM(F176+F234)</f>
        <v>4130000</v>
      </c>
      <c r="G264" s="65">
        <f t="shared" si="78"/>
        <v>3097500</v>
      </c>
      <c r="H264" s="65">
        <f t="shared" ref="H264" si="79">SUM(H176+H234)</f>
        <v>4690000</v>
      </c>
      <c r="I264" s="62">
        <f t="shared" si="65"/>
        <v>113.55932203389831</v>
      </c>
    </row>
    <row r="265" spans="1:9" s="16" customFormat="1" ht="13.5">
      <c r="A265" s="25"/>
      <c r="B265" s="25">
        <v>611200</v>
      </c>
      <c r="C265" s="25"/>
      <c r="D265" s="26" t="s">
        <v>20</v>
      </c>
      <c r="E265" s="25" t="s">
        <v>262</v>
      </c>
      <c r="F265" s="65">
        <f t="shared" si="78"/>
        <v>593000</v>
      </c>
      <c r="G265" s="65">
        <f t="shared" si="78"/>
        <v>444750</v>
      </c>
      <c r="H265" s="65">
        <f t="shared" ref="H265" si="80">SUM(H177+H235)</f>
        <v>780000</v>
      </c>
      <c r="I265" s="62">
        <f t="shared" si="65"/>
        <v>131.53456998313661</v>
      </c>
    </row>
    <row r="266" spans="1:9" s="24" customFormat="1" ht="13.5">
      <c r="A266" s="21">
        <v>612000</v>
      </c>
      <c r="B266" s="21"/>
      <c r="C266" s="21"/>
      <c r="D266" s="22" t="s">
        <v>29</v>
      </c>
      <c r="E266" s="21" t="s">
        <v>263</v>
      </c>
      <c r="F266" s="63">
        <f>SUM(F267)</f>
        <v>446900</v>
      </c>
      <c r="G266" s="63">
        <f>SUM(G267)</f>
        <v>335175</v>
      </c>
      <c r="H266" s="63">
        <f t="shared" ref="H266" si="81">SUM(H267)</f>
        <v>505000</v>
      </c>
      <c r="I266" s="62">
        <f t="shared" si="65"/>
        <v>113.00067129111657</v>
      </c>
    </row>
    <row r="267" spans="1:9" s="16" customFormat="1" ht="13.5">
      <c r="A267" s="25"/>
      <c r="B267" s="25">
        <v>612100</v>
      </c>
      <c r="C267" s="25"/>
      <c r="D267" s="26" t="s">
        <v>31</v>
      </c>
      <c r="E267" s="25" t="s">
        <v>263</v>
      </c>
      <c r="F267" s="65">
        <f>SUM(F179+F237)</f>
        <v>446900</v>
      </c>
      <c r="G267" s="65">
        <f>SUM(G179+G237)</f>
        <v>335175</v>
      </c>
      <c r="H267" s="65">
        <f t="shared" ref="H267" si="82">SUM(H179+H237)</f>
        <v>505000</v>
      </c>
      <c r="I267" s="62">
        <f t="shared" si="65"/>
        <v>113.00067129111657</v>
      </c>
    </row>
    <row r="268" spans="1:9" s="24" customFormat="1" ht="13.5">
      <c r="A268" s="21">
        <v>613000</v>
      </c>
      <c r="B268" s="21"/>
      <c r="C268" s="21"/>
      <c r="D268" s="22" t="s">
        <v>45</v>
      </c>
      <c r="E268" s="21" t="s">
        <v>183</v>
      </c>
      <c r="F268" s="63">
        <f>SUM(F269:F276)</f>
        <v>6415600</v>
      </c>
      <c r="G268" s="63">
        <f>SUM(G269:G276)</f>
        <v>4811700</v>
      </c>
      <c r="H268" s="63">
        <f t="shared" ref="H268" si="83">SUM(H269:H276)</f>
        <v>5243700</v>
      </c>
      <c r="I268" s="62">
        <f t="shared" si="65"/>
        <v>81.733586881975185</v>
      </c>
    </row>
    <row r="269" spans="1:9" s="16" customFormat="1" ht="13.5">
      <c r="A269" s="25"/>
      <c r="B269" s="25">
        <v>613100</v>
      </c>
      <c r="C269" s="25"/>
      <c r="D269" s="26" t="s">
        <v>47</v>
      </c>
      <c r="E269" s="25" t="s">
        <v>185</v>
      </c>
      <c r="F269" s="65">
        <f>SUM(F12+F24+F50+F108+F139+F181+F201+F209+F220+F227+F239)</f>
        <v>14000</v>
      </c>
      <c r="G269" s="65">
        <f>SUM(G12+G24+G50+G108+G139+G181+G201+G209+G220+G227+G239)</f>
        <v>10500</v>
      </c>
      <c r="H269" s="65">
        <f>SUM(H12+H24+H50+H108+H139+H181+H201+H209+H220+H227+H239)</f>
        <v>14500</v>
      </c>
      <c r="I269" s="62">
        <f t="shared" si="65"/>
        <v>103.57142857142858</v>
      </c>
    </row>
    <row r="270" spans="1:9" s="16" customFormat="1" ht="13.5">
      <c r="A270" s="25"/>
      <c r="B270" s="25">
        <v>613200</v>
      </c>
      <c r="C270" s="25"/>
      <c r="D270" s="26" t="s">
        <v>50</v>
      </c>
      <c r="E270" s="25" t="s">
        <v>265</v>
      </c>
      <c r="F270" s="65">
        <f>SUM(F140+F182+F240)</f>
        <v>388300</v>
      </c>
      <c r="G270" s="65">
        <f>SUM(G140+G182+G240)</f>
        <v>291225</v>
      </c>
      <c r="H270" s="65">
        <f>SUM(H140+H182+H240)</f>
        <v>395000</v>
      </c>
      <c r="I270" s="62">
        <f t="shared" si="65"/>
        <v>101.72546999742467</v>
      </c>
    </row>
    <row r="271" spans="1:9" s="16" customFormat="1" ht="13.5">
      <c r="A271" s="25"/>
      <c r="B271" s="25">
        <v>613300</v>
      </c>
      <c r="C271" s="25"/>
      <c r="D271" s="26" t="s">
        <v>266</v>
      </c>
      <c r="E271" s="25" t="s">
        <v>267</v>
      </c>
      <c r="F271" s="65">
        <f>SUM(F141+F142+F143+F144+F145+F146+F183+F241+F242)</f>
        <v>3290000</v>
      </c>
      <c r="G271" s="65">
        <f>SUM(G141+G142+G143+G144+G145+G146+G183+G241)</f>
        <v>2467500</v>
      </c>
      <c r="H271" s="65">
        <f>SUM(H141+H142+H143+H144+H145+H146+H183+H241+H242)</f>
        <v>2572000</v>
      </c>
      <c r="I271" s="62">
        <f t="shared" si="65"/>
        <v>78.176291793313069</v>
      </c>
    </row>
    <row r="272" spans="1:9" s="16" customFormat="1" ht="13.5">
      <c r="A272" s="25"/>
      <c r="B272" s="25">
        <v>613400</v>
      </c>
      <c r="C272" s="25"/>
      <c r="D272" s="26" t="s">
        <v>268</v>
      </c>
      <c r="E272" s="25" t="s">
        <v>269</v>
      </c>
      <c r="F272" s="65">
        <f>SUM(F109+F110+F184+F243)</f>
        <v>127000</v>
      </c>
      <c r="G272" s="65">
        <f>SUM(G109+G110+G184+G243)</f>
        <v>95250</v>
      </c>
      <c r="H272" s="65">
        <f>SUM(H109+H110+H184+H243)</f>
        <v>114100</v>
      </c>
      <c r="I272" s="62">
        <f t="shared" si="65"/>
        <v>89.842519685039363</v>
      </c>
    </row>
    <row r="273" spans="1:9" s="16" customFormat="1" ht="13.5">
      <c r="A273" s="25"/>
      <c r="B273" s="25">
        <v>613500</v>
      </c>
      <c r="C273" s="25"/>
      <c r="D273" s="26" t="s">
        <v>270</v>
      </c>
      <c r="E273" s="25" t="s">
        <v>271</v>
      </c>
      <c r="F273" s="65">
        <f>SUM(F51+F185+F244)</f>
        <v>188000</v>
      </c>
      <c r="G273" s="65">
        <f>SUM(G51+G185+G244)</f>
        <v>141000</v>
      </c>
      <c r="H273" s="65">
        <f>SUM(H51+H185+H244)</f>
        <v>187000</v>
      </c>
      <c r="I273" s="62">
        <f t="shared" si="65"/>
        <v>99.468085106382972</v>
      </c>
    </row>
    <row r="274" spans="1:9" s="16" customFormat="1" ht="13.5">
      <c r="A274" s="25"/>
      <c r="B274" s="25">
        <v>613700</v>
      </c>
      <c r="C274" s="25"/>
      <c r="D274" s="26" t="s">
        <v>272</v>
      </c>
      <c r="E274" s="25" t="s">
        <v>273</v>
      </c>
      <c r="F274" s="65">
        <f>SUM(F25+F111+F112+F113+F114+F147+F186+F245)</f>
        <v>1223200</v>
      </c>
      <c r="G274" s="65">
        <f>SUM(G25+G111+G112+G113+G114+G147+G186+G245)</f>
        <v>917400</v>
      </c>
      <c r="H274" s="65">
        <f>SUM(H25+H111+H112+H113+H114+H147+H186+H245)</f>
        <v>1069000</v>
      </c>
      <c r="I274" s="62">
        <f t="shared" si="65"/>
        <v>87.393721386527147</v>
      </c>
    </row>
    <row r="275" spans="1:9" s="16" customFormat="1" ht="13.5">
      <c r="A275" s="25"/>
      <c r="B275" s="25">
        <v>613800</v>
      </c>
      <c r="C275" s="25"/>
      <c r="D275" s="26" t="s">
        <v>274</v>
      </c>
      <c r="E275" s="25" t="s">
        <v>189</v>
      </c>
      <c r="F275" s="65">
        <f>SUM(F26+F187+F246)</f>
        <v>34800</v>
      </c>
      <c r="G275" s="65">
        <f>SUM(G26+G187+G246)</f>
        <v>26100</v>
      </c>
      <c r="H275" s="65">
        <f>SUM(H26+H187+H246)</f>
        <v>31500</v>
      </c>
      <c r="I275" s="62">
        <f t="shared" si="65"/>
        <v>90.517241379310349</v>
      </c>
    </row>
    <row r="276" spans="1:9" s="16" customFormat="1" ht="13.5">
      <c r="A276" s="25"/>
      <c r="B276" s="25">
        <v>613900</v>
      </c>
      <c r="C276" s="25"/>
      <c r="D276" s="26" t="s">
        <v>276</v>
      </c>
      <c r="E276" s="25" t="s">
        <v>186</v>
      </c>
      <c r="F276" s="65">
        <f>SUM(F13+F14+F15+F27+F28+F29+F30+F52+F53+F54+F115+F116+F117+F118+F148+F149+F150+F188+F189+F190+F191+F202+F203+F210+F211+F212+F213+F214+F215+F221+F222+F228+F229+F247+F248)</f>
        <v>1150300</v>
      </c>
      <c r="G276" s="65">
        <f>SUM(G13+G14+G15+G27+G28+G29+G30+G52+G53+G54+G115+G116+G117+G118+G148+G149+G150+G188+G189+G190+G191+G202+G203+G210+G211+G212+G213+G214+G215+G221+G222+G228+G229+G247+G248)</f>
        <v>862725</v>
      </c>
      <c r="H276" s="65">
        <f>SUM(H13+H14+H15+H27+H28+H29+H30+H52+H53+H54+H115+H116+H117+H118+H148+H149+H150+H188+H189+H190+H191+H202+H203+H210+H211+H212+H213+H214+H215+H221+H222+H228+H229+H247+H248)</f>
        <v>860600</v>
      </c>
      <c r="I276" s="62">
        <f t="shared" si="65"/>
        <v>74.815265582891428</v>
      </c>
    </row>
    <row r="277" spans="1:9" s="24" customFormat="1" ht="13.5">
      <c r="A277" s="21">
        <v>614000</v>
      </c>
      <c r="B277" s="21"/>
      <c r="C277" s="21"/>
      <c r="D277" s="22" t="s">
        <v>278</v>
      </c>
      <c r="E277" s="21" t="s">
        <v>196</v>
      </c>
      <c r="F277" s="63">
        <f>SUM(F278:F285)</f>
        <v>10976100</v>
      </c>
      <c r="G277" s="63">
        <f>SUM(G278:G285)</f>
        <v>8232075</v>
      </c>
      <c r="H277" s="63">
        <f t="shared" ref="H277" si="84">SUM(H278:H285)</f>
        <v>10440800</v>
      </c>
      <c r="I277" s="62">
        <f t="shared" si="65"/>
        <v>95.123040059766211</v>
      </c>
    </row>
    <row r="278" spans="1:9" s="16" customFormat="1" ht="13.5">
      <c r="A278" s="25"/>
      <c r="B278" s="25">
        <v>614100</v>
      </c>
      <c r="C278" s="25"/>
      <c r="D278" s="26" t="s">
        <v>279</v>
      </c>
      <c r="E278" s="25" t="s">
        <v>290</v>
      </c>
      <c r="F278" s="65">
        <f>SUM(F32+F56+F57+F120+F155+F156)</f>
        <v>314000</v>
      </c>
      <c r="G278" s="65">
        <f>SUM(G32+G56+G120+G155+G156)</f>
        <v>235500</v>
      </c>
      <c r="H278" s="65">
        <f>SUM(H32+H56+H57+H120+H155+H156)</f>
        <v>338000</v>
      </c>
      <c r="I278" s="62">
        <f t="shared" si="65"/>
        <v>107.64331210191082</v>
      </c>
    </row>
    <row r="279" spans="1:9" s="16" customFormat="1" ht="13.5">
      <c r="A279" s="25"/>
      <c r="B279" s="25">
        <v>614200</v>
      </c>
      <c r="C279" s="25"/>
      <c r="D279" s="26" t="s">
        <v>280</v>
      </c>
      <c r="E279" s="25" t="s">
        <v>291</v>
      </c>
      <c r="F279" s="65">
        <f>SUM(F58+F59+F60+F61+F62+F63+F64+F65+F66+F67+F68+F69+F121+F122+F157+F250+F251+F252+F253+F254+F255+F256)</f>
        <v>7133600</v>
      </c>
      <c r="G279" s="65">
        <f>SUM(G58+G59+G60+G61+G62+G63+G64+G65+G66+G67+G68+G69+G121+G157+G250+G251+G252+G254+G255+G256)</f>
        <v>5350200</v>
      </c>
      <c r="H279" s="65">
        <f>SUM(H58+H59+H60+H61+H62+H63+H64+H65+H66+H67+H68+H69+H121+H122+H157+H250+H251+H252+H253+H254+H255+H256)</f>
        <v>7021800</v>
      </c>
      <c r="I279" s="62">
        <f t="shared" si="65"/>
        <v>98.432768868453508</v>
      </c>
    </row>
    <row r="280" spans="1:9" s="16" customFormat="1" ht="13.5">
      <c r="A280" s="25"/>
      <c r="B280" s="25">
        <v>614300</v>
      </c>
      <c r="C280" s="25"/>
      <c r="D280" s="26" t="s">
        <v>282</v>
      </c>
      <c r="E280" s="25" t="s">
        <v>292</v>
      </c>
      <c r="F280" s="65">
        <f>SUM(F33+F70+F71+F72+F73+F74+F75+F76+F77+F78+F79+F80+F81+F82+F83+F84+F85+F89+F90+F91+F123+F126)</f>
        <v>851500</v>
      </c>
      <c r="G280" s="65">
        <f>SUM(G33+G70+G71+G72+G73+G74+G75+G76+G77+G78+G79+G80+G81+G83+G84+G85+G89+G90+G91+G123+G126)</f>
        <v>638625</v>
      </c>
      <c r="H280" s="65">
        <f>SUM(H33+H70+H71+H72+H73+H74+H75+H76+H77+H78+H79+H80+H81+H82+H83+H84+H85+H89+H90+H91+H123+H126)</f>
        <v>944500</v>
      </c>
      <c r="I280" s="62">
        <f t="shared" si="65"/>
        <v>110.92190252495595</v>
      </c>
    </row>
    <row r="281" spans="1:9" s="16" customFormat="1" ht="13.5">
      <c r="A281" s="25"/>
      <c r="B281" s="25">
        <v>614400</v>
      </c>
      <c r="C281" s="25"/>
      <c r="D281" s="26" t="s">
        <v>293</v>
      </c>
      <c r="E281" s="25" t="s">
        <v>294</v>
      </c>
      <c r="F281" s="65">
        <f>SUM(F34+F35+F36+F37+F92+F93+F94+F95+F96+F97+F98+F99+F100+F101+F102+F103+F127+F128+F129+F158)</f>
        <v>1245000</v>
      </c>
      <c r="G281" s="65">
        <f>SUM(G34+G35+G36+G37+G92+G93+G94+G95+G96+G97+G98+G99+G100+G101+G103+G127+G128+G129+G158)</f>
        <v>933750</v>
      </c>
      <c r="H281" s="65">
        <f>SUM(H34+H35+H36+H37+H92+H93+H94+H95+H96+H97+H98+H99+H100+H101+H102+H103+H127+H128+H129+H158)</f>
        <v>1346500</v>
      </c>
      <c r="I281" s="62">
        <f t="shared" si="65"/>
        <v>108.15261044176707</v>
      </c>
    </row>
    <row r="282" spans="1:9" s="16" customFormat="1" ht="13.5">
      <c r="A282" s="25"/>
      <c r="B282" s="26" t="s">
        <v>295</v>
      </c>
      <c r="C282" s="25"/>
      <c r="D282" s="26" t="s">
        <v>296</v>
      </c>
      <c r="E282" s="53" t="s">
        <v>410</v>
      </c>
      <c r="F282" s="65">
        <f>SUM(F38+F39+F130)</f>
        <v>613000</v>
      </c>
      <c r="G282" s="65">
        <f>SUM(G38+G39+G130)</f>
        <v>459750</v>
      </c>
      <c r="H282" s="65">
        <f>SUM(H38+H39+H130)</f>
        <v>620000</v>
      </c>
      <c r="I282" s="62">
        <f t="shared" si="65"/>
        <v>101.14192495921696</v>
      </c>
    </row>
    <row r="283" spans="1:9" s="16" customFormat="1" ht="13.5">
      <c r="A283" s="25"/>
      <c r="B283" s="26">
        <v>614700</v>
      </c>
      <c r="C283" s="25"/>
      <c r="D283" s="26" t="s">
        <v>297</v>
      </c>
      <c r="E283" s="53" t="s">
        <v>571</v>
      </c>
      <c r="F283" s="65">
        <f>SUM(F40)</f>
        <v>0</v>
      </c>
      <c r="G283" s="65"/>
      <c r="H283" s="65">
        <f>SUM(H40)</f>
        <v>10000</v>
      </c>
      <c r="I283" s="62"/>
    </row>
    <row r="284" spans="1:9" s="16" customFormat="1" ht="13.5">
      <c r="A284" s="25"/>
      <c r="B284" s="25">
        <v>614800</v>
      </c>
      <c r="C284" s="25"/>
      <c r="D284" s="26" t="s">
        <v>299</v>
      </c>
      <c r="E284" s="25" t="s">
        <v>298</v>
      </c>
      <c r="F284" s="65">
        <f>SUM(F42+F43)</f>
        <v>144000</v>
      </c>
      <c r="G284" s="65">
        <f>SUM(G42+G43)</f>
        <v>108000</v>
      </c>
      <c r="H284" s="65">
        <f>SUM(H42+H43)</f>
        <v>110000</v>
      </c>
      <c r="I284" s="62">
        <f t="shared" si="65"/>
        <v>76.388888888888886</v>
      </c>
    </row>
    <row r="285" spans="1:9" s="16" customFormat="1" ht="13.5">
      <c r="A285" s="25"/>
      <c r="B285" s="25">
        <v>614800</v>
      </c>
      <c r="C285" s="25"/>
      <c r="D285" s="26" t="s">
        <v>570</v>
      </c>
      <c r="E285" s="25" t="s">
        <v>300</v>
      </c>
      <c r="F285" s="65">
        <f>SUM(F41)</f>
        <v>675000</v>
      </c>
      <c r="G285" s="65">
        <f>SUM(G41)</f>
        <v>506250</v>
      </c>
      <c r="H285" s="65">
        <f>SUM(H41)</f>
        <v>50000</v>
      </c>
      <c r="I285" s="62">
        <f t="shared" si="65"/>
        <v>7.4074074074074066</v>
      </c>
    </row>
    <row r="286" spans="1:9" s="24" customFormat="1" ht="13.5">
      <c r="A286" s="21">
        <v>616000</v>
      </c>
      <c r="B286" s="43"/>
      <c r="C286" s="21"/>
      <c r="D286" s="22" t="s">
        <v>301</v>
      </c>
      <c r="E286" s="21" t="s">
        <v>221</v>
      </c>
      <c r="F286" s="63">
        <f>SUM(F287)</f>
        <v>400000</v>
      </c>
      <c r="G286" s="63">
        <f>SUM(G287)</f>
        <v>300000</v>
      </c>
      <c r="H286" s="63">
        <f t="shared" ref="H286" si="85">SUM(H287)</f>
        <v>360000</v>
      </c>
      <c r="I286" s="62">
        <f t="shared" si="65"/>
        <v>90</v>
      </c>
    </row>
    <row r="287" spans="1:9" s="16" customFormat="1" ht="13.5">
      <c r="A287" s="25"/>
      <c r="B287" s="44">
        <v>616100</v>
      </c>
      <c r="C287" s="25"/>
      <c r="D287" s="26" t="s">
        <v>302</v>
      </c>
      <c r="E287" s="25" t="s">
        <v>223</v>
      </c>
      <c r="F287" s="65">
        <f>SUM(F160)</f>
        <v>400000</v>
      </c>
      <c r="G287" s="65">
        <f>SUM(G160)</f>
        <v>300000</v>
      </c>
      <c r="H287" s="65">
        <f t="shared" ref="H287" si="86">SUM(H160)</f>
        <v>360000</v>
      </c>
      <c r="I287" s="62">
        <f t="shared" si="65"/>
        <v>90</v>
      </c>
    </row>
    <row r="288" spans="1:9" s="24" customFormat="1" ht="13.5">
      <c r="A288" s="21">
        <v>810000</v>
      </c>
      <c r="B288" s="21"/>
      <c r="C288" s="21"/>
      <c r="D288" s="22" t="s">
        <v>308</v>
      </c>
      <c r="E288" s="51" t="s">
        <v>213</v>
      </c>
      <c r="F288" s="63">
        <f>SUM(F289:F292)</f>
        <v>13692400</v>
      </c>
      <c r="G288" s="63">
        <f>SUM(G289:G292)</f>
        <v>10269300</v>
      </c>
      <c r="H288" s="63">
        <f t="shared" ref="H288" si="87">SUM(H289:H292)</f>
        <v>9240500</v>
      </c>
      <c r="I288" s="62">
        <f t="shared" si="65"/>
        <v>67.486342788700298</v>
      </c>
    </row>
    <row r="289" spans="1:9" s="16" customFormat="1" ht="13.5">
      <c r="A289" s="25"/>
      <c r="B289" s="25">
        <v>821100</v>
      </c>
      <c r="C289" s="25"/>
      <c r="D289" s="26" t="s">
        <v>54</v>
      </c>
      <c r="E289" s="25" t="s">
        <v>303</v>
      </c>
      <c r="F289" s="65">
        <f>SUM(F162)</f>
        <v>5000</v>
      </c>
      <c r="G289" s="65">
        <f>SUM(G162)</f>
        <v>3750</v>
      </c>
      <c r="H289" s="65">
        <f t="shared" ref="H289" si="88">SUM(H162)</f>
        <v>5000</v>
      </c>
      <c r="I289" s="62">
        <f t="shared" si="65"/>
        <v>100</v>
      </c>
    </row>
    <row r="290" spans="1:9" s="16" customFormat="1" ht="13.5">
      <c r="A290" s="25"/>
      <c r="B290" s="25">
        <v>821300</v>
      </c>
      <c r="C290" s="25"/>
      <c r="D290" s="26" t="s">
        <v>72</v>
      </c>
      <c r="E290" s="25" t="s">
        <v>283</v>
      </c>
      <c r="F290" s="65">
        <f>SUM(F132+F133+F134+F45+F194+F258)</f>
        <v>697000</v>
      </c>
      <c r="G290" s="65">
        <f>SUM(G132+G133+G134+G194+G258)</f>
        <v>522750</v>
      </c>
      <c r="H290" s="65">
        <f>SUM(H132+H133+H134+H45+H194+H258)</f>
        <v>536500</v>
      </c>
      <c r="I290" s="62">
        <f t="shared" si="65"/>
        <v>76.972740315638461</v>
      </c>
    </row>
    <row r="291" spans="1:9" s="16" customFormat="1" ht="13.5">
      <c r="A291" s="25"/>
      <c r="B291" s="25">
        <v>821500</v>
      </c>
      <c r="C291" s="25"/>
      <c r="D291" s="26" t="s">
        <v>82</v>
      </c>
      <c r="E291" s="25" t="s">
        <v>304</v>
      </c>
      <c r="F291" s="65">
        <f>SUM(F18+F19+F163)</f>
        <v>125000</v>
      </c>
      <c r="G291" s="65">
        <f>SUM(G18+G19+G163)</f>
        <v>93750</v>
      </c>
      <c r="H291" s="65">
        <f>SUM(H18+H19+H163)</f>
        <v>120000</v>
      </c>
      <c r="I291" s="62">
        <f t="shared" si="65"/>
        <v>96</v>
      </c>
    </row>
    <row r="292" spans="1:9" s="16" customFormat="1" ht="13.5">
      <c r="A292" s="25"/>
      <c r="B292" s="25">
        <v>821600</v>
      </c>
      <c r="C292" s="25"/>
      <c r="D292" s="26" t="s">
        <v>94</v>
      </c>
      <c r="E292" s="25" t="s">
        <v>284</v>
      </c>
      <c r="F292" s="65">
        <f>SUM(F164+F165+F166+F167+F168+F169+F196)</f>
        <v>12865400</v>
      </c>
      <c r="G292" s="65">
        <f>SUM(G164+G165+G166+G167+G168+G169+G196)</f>
        <v>9649050</v>
      </c>
      <c r="H292" s="65">
        <f t="shared" ref="H292" si="89">SUM(H164+H165+H166+H167+H168+H169+H196)</f>
        <v>8579000</v>
      </c>
      <c r="I292" s="62">
        <f t="shared" si="65"/>
        <v>66.682730424238656</v>
      </c>
    </row>
    <row r="293" spans="1:9" s="24" customFormat="1" ht="13.5">
      <c r="A293" s="21"/>
      <c r="B293" s="21"/>
      <c r="C293" s="21"/>
      <c r="D293" s="22" t="s">
        <v>169</v>
      </c>
      <c r="E293" s="51" t="s">
        <v>187</v>
      </c>
      <c r="F293" s="63">
        <f>SUM(F204)</f>
        <v>20000</v>
      </c>
      <c r="G293" s="63">
        <f>SUM(G204)</f>
        <v>15000</v>
      </c>
      <c r="H293" s="63">
        <f t="shared" ref="H293" si="90">SUM(H204)</f>
        <v>20000</v>
      </c>
      <c r="I293" s="62">
        <f t="shared" si="65"/>
        <v>100</v>
      </c>
    </row>
    <row r="294" spans="1:9" s="16" customFormat="1" ht="13.5">
      <c r="A294" s="25"/>
      <c r="B294" s="25"/>
      <c r="C294" s="25"/>
      <c r="D294" s="26"/>
      <c r="E294" s="51" t="s">
        <v>289</v>
      </c>
      <c r="F294" s="63">
        <f>SUM(F262+F288+F293)</f>
        <v>36674000</v>
      </c>
      <c r="G294" s="63">
        <f>SUM(G262+G288+G293)</f>
        <v>27505500</v>
      </c>
      <c r="H294" s="63">
        <f t="shared" ref="H294" si="91">SUM(H262+H288+H293)</f>
        <v>31280000</v>
      </c>
      <c r="I294" s="62">
        <f t="shared" si="65"/>
        <v>85.292032502590388</v>
      </c>
    </row>
    <row r="295" spans="1:9" s="24" customFormat="1" ht="13.5">
      <c r="A295" s="21"/>
      <c r="B295" s="21">
        <v>823100</v>
      </c>
      <c r="C295" s="21"/>
      <c r="D295" s="22" t="s">
        <v>310</v>
      </c>
      <c r="E295" s="51" t="s">
        <v>305</v>
      </c>
      <c r="F295" s="63">
        <f>SUM(F170)</f>
        <v>1040000</v>
      </c>
      <c r="G295" s="63">
        <f>SUM(G170)</f>
        <v>780000</v>
      </c>
      <c r="H295" s="63">
        <f t="shared" ref="H295" si="92">SUM(H170)</f>
        <v>1220000</v>
      </c>
      <c r="I295" s="62">
        <f t="shared" si="65"/>
        <v>117.30769230769231</v>
      </c>
    </row>
    <row r="296" spans="1:9" s="16" customFormat="1" ht="13.5">
      <c r="A296" s="25"/>
      <c r="B296" s="25"/>
      <c r="C296" s="25"/>
      <c r="D296" s="26"/>
      <c r="E296" s="51" t="s">
        <v>380</v>
      </c>
      <c r="F296" s="63">
        <f>SUM(F262+F288+F293+F295)</f>
        <v>37714000</v>
      </c>
      <c r="G296" s="63">
        <f>SUM(G262+G288+G293+G295)</f>
        <v>28285500</v>
      </c>
      <c r="H296" s="63">
        <f t="shared" ref="H296" si="93">SUM(H262+H288+H293+H295)</f>
        <v>32500000</v>
      </c>
      <c r="I296" s="62">
        <f t="shared" si="65"/>
        <v>86.174895264358071</v>
      </c>
    </row>
    <row r="297" spans="1:9" s="36" customFormat="1" ht="12.75">
      <c r="D297" s="37"/>
      <c r="F297" s="38"/>
      <c r="G297" s="38"/>
      <c r="H297" s="38"/>
      <c r="I297" s="38"/>
    </row>
    <row r="298" spans="1:9" s="36" customFormat="1" ht="12.75">
      <c r="A298" s="94"/>
      <c r="B298" s="94"/>
      <c r="C298" s="94"/>
      <c r="D298" s="95"/>
      <c r="E298" s="94"/>
      <c r="F298" s="38"/>
    </row>
    <row r="299" spans="1:9" s="79" customFormat="1" ht="15.75">
      <c r="A299" s="99"/>
      <c r="B299" s="99"/>
      <c r="C299" s="99"/>
      <c r="D299" s="99"/>
      <c r="E299" s="99" t="s">
        <v>548</v>
      </c>
      <c r="F299" s="89"/>
    </row>
    <row r="300" spans="1:9" s="79" customFormat="1" ht="15.75">
      <c r="A300" s="99"/>
      <c r="B300" s="99"/>
      <c r="C300" s="99"/>
      <c r="D300" s="99"/>
      <c r="E300" s="99" t="s">
        <v>549</v>
      </c>
      <c r="F300" s="89"/>
    </row>
    <row r="301" spans="1:9" s="72" customFormat="1" ht="15.75">
      <c r="A301" s="97"/>
      <c r="B301" s="97"/>
      <c r="C301" s="97"/>
      <c r="D301" s="98"/>
      <c r="E301" s="97"/>
      <c r="F301" s="78"/>
    </row>
    <row r="302" spans="1:9" s="72" customFormat="1" ht="15.75">
      <c r="A302" s="97" t="s">
        <v>559</v>
      </c>
      <c r="B302" s="97"/>
      <c r="C302" s="97"/>
      <c r="D302" s="98"/>
      <c r="E302" s="97"/>
      <c r="F302" s="78"/>
    </row>
    <row r="303" spans="1:9" s="72" customFormat="1" ht="15.75">
      <c r="A303" s="97" t="s">
        <v>550</v>
      </c>
      <c r="B303" s="97"/>
      <c r="C303" s="97"/>
      <c r="D303" s="98"/>
      <c r="E303" s="97"/>
      <c r="F303" s="78"/>
    </row>
    <row r="304" spans="1:9" s="72" customFormat="1" ht="15.75">
      <c r="A304" s="97" t="s">
        <v>551</v>
      </c>
      <c r="B304" s="97"/>
      <c r="C304" s="97"/>
      <c r="D304" s="98"/>
      <c r="E304" s="97"/>
      <c r="F304" s="78"/>
    </row>
    <row r="305" spans="1:9" s="72" customFormat="1" ht="15.75">
      <c r="A305" s="97"/>
      <c r="B305" s="97"/>
      <c r="C305" s="97"/>
      <c r="D305" s="98"/>
      <c r="E305" s="97"/>
      <c r="F305" s="78"/>
    </row>
    <row r="306" spans="1:9" s="72" customFormat="1" ht="15.75">
      <c r="A306" s="97"/>
      <c r="B306" s="97"/>
      <c r="C306" s="97"/>
      <c r="D306" s="98"/>
      <c r="E306" s="99" t="s">
        <v>552</v>
      </c>
      <c r="F306" s="78"/>
    </row>
    <row r="307" spans="1:9" s="72" customFormat="1" ht="15.75">
      <c r="A307" s="97"/>
      <c r="B307" s="97"/>
      <c r="C307" s="97"/>
      <c r="D307" s="98"/>
      <c r="E307" s="99" t="s">
        <v>553</v>
      </c>
      <c r="F307" s="78"/>
    </row>
    <row r="308" spans="1:9" s="72" customFormat="1" ht="15.75">
      <c r="A308" s="97"/>
      <c r="B308" s="97"/>
      <c r="C308" s="97"/>
      <c r="D308" s="98"/>
      <c r="E308" s="99"/>
      <c r="F308" s="78"/>
    </row>
    <row r="309" spans="1:9" s="72" customFormat="1" ht="15.75">
      <c r="A309" s="97" t="s">
        <v>560</v>
      </c>
      <c r="B309" s="97"/>
      <c r="C309" s="97"/>
      <c r="D309" s="98"/>
      <c r="E309" s="97"/>
      <c r="F309" s="78"/>
    </row>
    <row r="310" spans="1:9" s="72" customFormat="1" ht="15.75">
      <c r="A310" s="97"/>
      <c r="B310" s="97"/>
      <c r="C310" s="97"/>
      <c r="D310" s="98"/>
      <c r="E310" s="97"/>
      <c r="F310" s="78"/>
    </row>
    <row r="311" spans="1:9" s="72" customFormat="1" ht="15.75">
      <c r="A311" s="97"/>
      <c r="B311" s="97"/>
      <c r="C311" s="97"/>
      <c r="D311" s="98"/>
      <c r="E311" s="97"/>
      <c r="F311" s="78"/>
    </row>
    <row r="312" spans="1:9" s="72" customFormat="1" ht="15.75">
      <c r="A312" s="97" t="s">
        <v>554</v>
      </c>
      <c r="B312" s="97"/>
      <c r="C312" s="97"/>
      <c r="D312" s="98"/>
      <c r="E312" s="97" t="s">
        <v>555</v>
      </c>
      <c r="F312" s="78"/>
    </row>
    <row r="313" spans="1:9" s="72" customFormat="1" ht="15.75">
      <c r="A313" s="97" t="s">
        <v>556</v>
      </c>
      <c r="B313" s="97"/>
      <c r="C313" s="97"/>
      <c r="D313" s="98"/>
      <c r="E313" s="97" t="s">
        <v>557</v>
      </c>
      <c r="F313" s="78"/>
    </row>
    <row r="314" spans="1:9" s="72" customFormat="1" ht="15.75">
      <c r="A314" s="97"/>
      <c r="B314" s="97" t="s">
        <v>558</v>
      </c>
      <c r="C314" s="97"/>
      <c r="D314" s="98"/>
      <c r="E314" s="97"/>
      <c r="F314" s="78"/>
    </row>
    <row r="315" spans="1:9" ht="15.75">
      <c r="A315" s="94"/>
      <c r="B315" s="94"/>
      <c r="C315" s="94"/>
      <c r="D315" s="95"/>
      <c r="E315" s="94"/>
      <c r="F315" s="78" t="s">
        <v>589</v>
      </c>
      <c r="I315"/>
    </row>
    <row r="316" spans="1:9">
      <c r="A316" s="94"/>
      <c r="B316" s="94"/>
      <c r="C316" s="94"/>
      <c r="D316" s="95"/>
      <c r="E316" s="94"/>
      <c r="I316"/>
    </row>
  </sheetData>
  <printOptions horizontalCentered="1"/>
  <pageMargins left="0.11811023622047245" right="0.11811023622047245" top="0.27559055118110237" bottom="0.35433070866141736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naslovna strana </vt:lpstr>
      <vt:lpstr>(prihodi)</vt:lpstr>
      <vt:lpstr>(izdaci)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2024-11-26T08:12:20Z</cp:lastPrinted>
  <dcterms:created xsi:type="dcterms:W3CDTF">2016-11-03T07:20:33Z</dcterms:created>
  <dcterms:modified xsi:type="dcterms:W3CDTF">2024-11-26T13:13:35Z</dcterms:modified>
</cp:coreProperties>
</file>